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onathan\Documents\"/>
    </mc:Choice>
  </mc:AlternateContent>
  <bookViews>
    <workbookView xWindow="0" yWindow="0" windowWidth="23040" windowHeight="9384" tabRatio="952"/>
  </bookViews>
  <sheets>
    <sheet name="QB" sheetId="1" r:id="rId1"/>
    <sheet name="RB" sheetId="2" r:id="rId2"/>
    <sheet name="WR" sheetId="3" r:id="rId3"/>
    <sheet name="TE" sheetId="4" r:id="rId4"/>
    <sheet name="DK Values" sheetId="7" r:id="rId5"/>
    <sheet name="FD Values" sheetId="5" r:id="rId6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1" i="2" l="1"/>
  <c r="M51" i="2" s="1"/>
  <c r="N51" i="2" s="1"/>
  <c r="R51" i="2" s="1"/>
  <c r="K52" i="2"/>
  <c r="M52" i="2" s="1"/>
  <c r="N52" i="2" s="1"/>
  <c r="R52" i="2" s="1"/>
  <c r="K50" i="2"/>
  <c r="L50" i="2" s="1"/>
  <c r="O50" i="2" s="1"/>
  <c r="S50" i="2" s="1"/>
  <c r="L52" i="2" l="1"/>
  <c r="O52" i="2" s="1"/>
  <c r="S52" i="2" s="1"/>
  <c r="M50" i="2"/>
  <c r="N50" i="2" s="1"/>
  <c r="R50" i="2" s="1"/>
  <c r="L51" i="2"/>
  <c r="O51" i="2" s="1"/>
  <c r="S51" i="2" s="1"/>
  <c r="I60" i="3" l="1"/>
  <c r="K60" i="3" s="1"/>
  <c r="L60" i="3" s="1"/>
  <c r="I51" i="3"/>
  <c r="K51" i="3" s="1"/>
  <c r="L51" i="3" s="1"/>
  <c r="I56" i="3"/>
  <c r="J56" i="3" s="1"/>
  <c r="M56" i="3" s="1"/>
  <c r="Q56" i="3" s="1"/>
  <c r="I49" i="3"/>
  <c r="J49" i="3" s="1"/>
  <c r="M49" i="3" s="1"/>
  <c r="Q49" i="3" s="1"/>
  <c r="K43" i="2"/>
  <c r="M43" i="2" s="1"/>
  <c r="N43" i="2" s="1"/>
  <c r="R43" i="2" s="1"/>
  <c r="K30" i="2"/>
  <c r="M30" i="2" s="1"/>
  <c r="N30" i="2" s="1"/>
  <c r="R30" i="2" s="1"/>
  <c r="K48" i="2"/>
  <c r="M48" i="2" s="1"/>
  <c r="N48" i="2" s="1"/>
  <c r="R48" i="2" s="1"/>
  <c r="K41" i="2"/>
  <c r="M41" i="2" s="1"/>
  <c r="N41" i="2" s="1"/>
  <c r="R41" i="2" s="1"/>
  <c r="K44" i="2"/>
  <c r="L44" i="2" s="1"/>
  <c r="O44" i="2" s="1"/>
  <c r="S44" i="2" s="1"/>
  <c r="K40" i="2"/>
  <c r="M40" i="2" s="1"/>
  <c r="N40" i="2" s="1"/>
  <c r="R40" i="2" s="1"/>
  <c r="K36" i="2"/>
  <c r="L36" i="2" s="1"/>
  <c r="O36" i="2" s="1"/>
  <c r="S36" i="2" s="1"/>
  <c r="K47" i="2"/>
  <c r="M47" i="2" s="1"/>
  <c r="N47" i="2" s="1"/>
  <c r="R47" i="2" s="1"/>
  <c r="K49" i="2"/>
  <c r="L49" i="2" s="1"/>
  <c r="O49" i="2" s="1"/>
  <c r="S49" i="2" s="1"/>
  <c r="K25" i="2"/>
  <c r="L25" i="2" s="1"/>
  <c r="O25" i="2" s="1"/>
  <c r="S25" i="2" s="1"/>
  <c r="K45" i="2"/>
  <c r="L45" i="2" s="1"/>
  <c r="O45" i="2" s="1"/>
  <c r="S45" i="2" s="1"/>
  <c r="L30" i="2"/>
  <c r="O30" i="2" s="1"/>
  <c r="S30" i="2" s="1"/>
  <c r="I8" i="4"/>
  <c r="L8" i="4" s="1"/>
  <c r="I6" i="4"/>
  <c r="K6" i="4" s="1"/>
  <c r="M6" i="4" s="1"/>
  <c r="I3" i="4"/>
  <c r="L3" i="4" s="1"/>
  <c r="I4" i="4"/>
  <c r="K4" i="4" s="1"/>
  <c r="M4" i="4" s="1"/>
  <c r="I5" i="4"/>
  <c r="L5" i="4" s="1"/>
  <c r="I9" i="4"/>
  <c r="K9" i="4" s="1"/>
  <c r="M9" i="4" s="1"/>
  <c r="I11" i="4"/>
  <c r="L11" i="4" s="1"/>
  <c r="I13" i="4"/>
  <c r="K13" i="4" s="1"/>
  <c r="M13" i="4" s="1"/>
  <c r="I7" i="4"/>
  <c r="L7" i="4" s="1"/>
  <c r="I14" i="4"/>
  <c r="K14" i="4" s="1"/>
  <c r="M14" i="4" s="1"/>
  <c r="I10" i="4"/>
  <c r="L10" i="4" s="1"/>
  <c r="I17" i="4"/>
  <c r="K17" i="4" s="1"/>
  <c r="M17" i="4" s="1"/>
  <c r="I21" i="4"/>
  <c r="L21" i="4" s="1"/>
  <c r="I19" i="4"/>
  <c r="K19" i="4" s="1"/>
  <c r="M19" i="4" s="1"/>
  <c r="I12" i="4"/>
  <c r="L12" i="4" s="1"/>
  <c r="I20" i="4"/>
  <c r="K20" i="4" s="1"/>
  <c r="M20" i="4" s="1"/>
  <c r="I22" i="4"/>
  <c r="L22" i="4" s="1"/>
  <c r="I16" i="4"/>
  <c r="K16" i="4" s="1"/>
  <c r="M16" i="4" s="1"/>
  <c r="I29" i="4"/>
  <c r="L29" i="4" s="1"/>
  <c r="I28" i="4"/>
  <c r="K28" i="4" s="1"/>
  <c r="M28" i="4" s="1"/>
  <c r="I23" i="4"/>
  <c r="L23" i="4" s="1"/>
  <c r="I18" i="4"/>
  <c r="K18" i="4" s="1"/>
  <c r="M18" i="4" s="1"/>
  <c r="I15" i="4"/>
  <c r="L15" i="4" s="1"/>
  <c r="I30" i="4"/>
  <c r="K30" i="4" s="1"/>
  <c r="M30" i="4" s="1"/>
  <c r="I25" i="4"/>
  <c r="L25" i="4" s="1"/>
  <c r="I27" i="4"/>
  <c r="K27" i="4" s="1"/>
  <c r="M27" i="4" s="1"/>
  <c r="I26" i="4"/>
  <c r="L26" i="4" s="1"/>
  <c r="I31" i="4"/>
  <c r="K31" i="4" s="1"/>
  <c r="M31" i="4" s="1"/>
  <c r="Q31" i="4" s="1"/>
  <c r="I32" i="4"/>
  <c r="K32" i="4" s="1"/>
  <c r="M32" i="4" s="1"/>
  <c r="Q32" i="4" s="1"/>
  <c r="I24" i="4"/>
  <c r="L24" i="4" s="1"/>
  <c r="K26" i="1"/>
  <c r="L26" i="1"/>
  <c r="M26" i="1"/>
  <c r="N26" i="1" s="1"/>
  <c r="K3" i="1"/>
  <c r="L3" i="1"/>
  <c r="M3" i="1"/>
  <c r="N3" i="1" s="1"/>
  <c r="K23" i="1"/>
  <c r="L23" i="1"/>
  <c r="M23" i="1"/>
  <c r="N23" i="1" s="1"/>
  <c r="K10" i="1"/>
  <c r="L10" i="1"/>
  <c r="M10" i="1"/>
  <c r="N10" i="1" s="1"/>
  <c r="K25" i="1"/>
  <c r="L25" i="1"/>
  <c r="M25" i="1"/>
  <c r="N25" i="1" s="1"/>
  <c r="K12" i="1"/>
  <c r="L12" i="1"/>
  <c r="M12" i="1"/>
  <c r="N12" i="1" s="1"/>
  <c r="K7" i="1"/>
  <c r="L7" i="1"/>
  <c r="M7" i="1"/>
  <c r="N7" i="1" s="1"/>
  <c r="K17" i="1"/>
  <c r="L17" i="1"/>
  <c r="M17" i="1"/>
  <c r="N17" i="1" s="1"/>
  <c r="K2" i="1"/>
  <c r="L2" i="1"/>
  <c r="M2" i="1"/>
  <c r="N2" i="1" s="1"/>
  <c r="K9" i="1"/>
  <c r="L9" i="1"/>
  <c r="M9" i="1"/>
  <c r="N9" i="1" s="1"/>
  <c r="K27" i="1"/>
  <c r="L27" i="1"/>
  <c r="M27" i="1"/>
  <c r="N27" i="1" s="1"/>
  <c r="K24" i="1"/>
  <c r="L24" i="1"/>
  <c r="M24" i="1"/>
  <c r="N24" i="1" s="1"/>
  <c r="K18" i="1"/>
  <c r="L18" i="1"/>
  <c r="M18" i="1"/>
  <c r="N18" i="1" s="1"/>
  <c r="K22" i="1"/>
  <c r="L22" i="1"/>
  <c r="M22" i="1"/>
  <c r="N22" i="1" s="1"/>
  <c r="K4" i="1"/>
  <c r="L4" i="1"/>
  <c r="M4" i="1"/>
  <c r="N4" i="1" s="1"/>
  <c r="K21" i="1"/>
  <c r="L21" i="1"/>
  <c r="M21" i="1"/>
  <c r="N21" i="1" s="1"/>
  <c r="K29" i="1"/>
  <c r="L29" i="1"/>
  <c r="M29" i="1"/>
  <c r="N29" i="1" s="1"/>
  <c r="K11" i="1"/>
  <c r="L11" i="1"/>
  <c r="M11" i="1"/>
  <c r="N11" i="1" s="1"/>
  <c r="K14" i="1"/>
  <c r="L14" i="1"/>
  <c r="M14" i="1"/>
  <c r="N14" i="1" s="1"/>
  <c r="K5" i="1"/>
  <c r="L5" i="1"/>
  <c r="M5" i="1"/>
  <c r="N5" i="1" s="1"/>
  <c r="K19" i="1"/>
  <c r="L19" i="1"/>
  <c r="M19" i="1"/>
  <c r="N19" i="1" s="1"/>
  <c r="K15" i="1"/>
  <c r="L15" i="1"/>
  <c r="M15" i="1"/>
  <c r="N15" i="1" s="1"/>
  <c r="K16" i="1"/>
  <c r="L16" i="1"/>
  <c r="M16" i="1"/>
  <c r="N16" i="1" s="1"/>
  <c r="K20" i="1"/>
  <c r="L20" i="1"/>
  <c r="M20" i="1"/>
  <c r="N20" i="1" s="1"/>
  <c r="K13" i="1"/>
  <c r="L13" i="1"/>
  <c r="M13" i="1"/>
  <c r="N13" i="1" s="1"/>
  <c r="K8" i="1"/>
  <c r="L8" i="1"/>
  <c r="M8" i="1"/>
  <c r="N8" i="1" s="1"/>
  <c r="K28" i="1"/>
  <c r="L28" i="1"/>
  <c r="M28" i="1"/>
  <c r="N28" i="1" s="1"/>
  <c r="K2" i="2"/>
  <c r="L2" i="2" s="1"/>
  <c r="O2" i="2" s="1"/>
  <c r="K11" i="2"/>
  <c r="M11" i="2" s="1"/>
  <c r="N11" i="2" s="1"/>
  <c r="K6" i="2"/>
  <c r="M6" i="2" s="1"/>
  <c r="N6" i="2" s="1"/>
  <c r="K5" i="2"/>
  <c r="L5" i="2" s="1"/>
  <c r="O5" i="2" s="1"/>
  <c r="K4" i="2"/>
  <c r="L4" i="2" s="1"/>
  <c r="O4" i="2" s="1"/>
  <c r="K14" i="2"/>
  <c r="M14" i="2" s="1"/>
  <c r="N14" i="2" s="1"/>
  <c r="K13" i="2"/>
  <c r="M13" i="2" s="1"/>
  <c r="N13" i="2" s="1"/>
  <c r="K8" i="2"/>
  <c r="L8" i="2" s="1"/>
  <c r="O8" i="2" s="1"/>
  <c r="K7" i="2"/>
  <c r="M7" i="2" s="1"/>
  <c r="N7" i="2" s="1"/>
  <c r="K10" i="2"/>
  <c r="M10" i="2" s="1"/>
  <c r="N10" i="2" s="1"/>
  <c r="K9" i="2"/>
  <c r="M9" i="2" s="1"/>
  <c r="N9" i="2" s="1"/>
  <c r="K12" i="2"/>
  <c r="L12" i="2" s="1"/>
  <c r="O12" i="2" s="1"/>
  <c r="K19" i="2"/>
  <c r="M19" i="2" s="1"/>
  <c r="N19" i="2" s="1"/>
  <c r="K23" i="2"/>
  <c r="M23" i="2" s="1"/>
  <c r="N23" i="2" s="1"/>
  <c r="K17" i="2"/>
  <c r="M17" i="2" s="1"/>
  <c r="N17" i="2" s="1"/>
  <c r="K21" i="2"/>
  <c r="L21" i="2" s="1"/>
  <c r="O21" i="2" s="1"/>
  <c r="K20" i="2"/>
  <c r="L20" i="2" s="1"/>
  <c r="O20" i="2" s="1"/>
  <c r="K18" i="2"/>
  <c r="M18" i="2" s="1"/>
  <c r="N18" i="2" s="1"/>
  <c r="K15" i="2"/>
  <c r="M15" i="2" s="1"/>
  <c r="N15" i="2" s="1"/>
  <c r="K16" i="2"/>
  <c r="L16" i="2" s="1"/>
  <c r="O16" i="2" s="1"/>
  <c r="K26" i="2"/>
  <c r="M26" i="2" s="1"/>
  <c r="N26" i="2" s="1"/>
  <c r="K33" i="2"/>
  <c r="M33" i="2" s="1"/>
  <c r="N33" i="2" s="1"/>
  <c r="K37" i="2"/>
  <c r="M37" i="2" s="1"/>
  <c r="N37" i="2" s="1"/>
  <c r="K34" i="2"/>
  <c r="L34" i="2" s="1"/>
  <c r="O34" i="2" s="1"/>
  <c r="K24" i="2"/>
  <c r="L24" i="2" s="1"/>
  <c r="O24" i="2" s="1"/>
  <c r="K29" i="2"/>
  <c r="M29" i="2" s="1"/>
  <c r="N29" i="2" s="1"/>
  <c r="K22" i="2"/>
  <c r="M22" i="2" s="1"/>
  <c r="N22" i="2" s="1"/>
  <c r="K31" i="2"/>
  <c r="L31" i="2" s="1"/>
  <c r="O31" i="2" s="1"/>
  <c r="K28" i="2"/>
  <c r="M28" i="2" s="1"/>
  <c r="N28" i="2" s="1"/>
  <c r="K32" i="2"/>
  <c r="M32" i="2" s="1"/>
  <c r="N32" i="2" s="1"/>
  <c r="K27" i="2"/>
  <c r="M27" i="2" s="1"/>
  <c r="N27" i="2" s="1"/>
  <c r="K38" i="2"/>
  <c r="L38" i="2" s="1"/>
  <c r="O38" i="2" s="1"/>
  <c r="K39" i="2"/>
  <c r="M39" i="2" s="1"/>
  <c r="N39" i="2" s="1"/>
  <c r="K42" i="2"/>
  <c r="M42" i="2" s="1"/>
  <c r="N42" i="2" s="1"/>
  <c r="K35" i="2"/>
  <c r="L35" i="2" s="1"/>
  <c r="O35" i="2" s="1"/>
  <c r="K46" i="2"/>
  <c r="M46" i="2" s="1"/>
  <c r="N46" i="2" s="1"/>
  <c r="I2" i="3"/>
  <c r="J2" i="3" s="1"/>
  <c r="M2" i="3" s="1"/>
  <c r="I6" i="3"/>
  <c r="J6" i="3" s="1"/>
  <c r="M6" i="3" s="1"/>
  <c r="I7" i="3"/>
  <c r="K7" i="3" s="1"/>
  <c r="L7" i="3" s="1"/>
  <c r="I3" i="3"/>
  <c r="J3" i="3" s="1"/>
  <c r="M3" i="3" s="1"/>
  <c r="I5" i="3"/>
  <c r="J5" i="3" s="1"/>
  <c r="M5" i="3" s="1"/>
  <c r="I8" i="3"/>
  <c r="J8" i="3" s="1"/>
  <c r="M8" i="3" s="1"/>
  <c r="I10" i="3"/>
  <c r="K10" i="3" s="1"/>
  <c r="L10" i="3" s="1"/>
  <c r="I9" i="3"/>
  <c r="J9" i="3" s="1"/>
  <c r="M9" i="3" s="1"/>
  <c r="I13" i="3"/>
  <c r="J13" i="3" s="1"/>
  <c r="M13" i="3" s="1"/>
  <c r="I22" i="3"/>
  <c r="J22" i="3" s="1"/>
  <c r="M22" i="3" s="1"/>
  <c r="I15" i="3"/>
  <c r="J15" i="3" s="1"/>
  <c r="M15" i="3" s="1"/>
  <c r="I14" i="3"/>
  <c r="J14" i="3" s="1"/>
  <c r="M14" i="3" s="1"/>
  <c r="I11" i="3"/>
  <c r="J11" i="3" s="1"/>
  <c r="M11" i="3" s="1"/>
  <c r="I19" i="3"/>
  <c r="J19" i="3" s="1"/>
  <c r="M19" i="3" s="1"/>
  <c r="I12" i="3"/>
  <c r="K12" i="3" s="1"/>
  <c r="L12" i="3" s="1"/>
  <c r="I17" i="3"/>
  <c r="J17" i="3" s="1"/>
  <c r="M17" i="3" s="1"/>
  <c r="I27" i="3"/>
  <c r="J27" i="3" s="1"/>
  <c r="M27" i="3" s="1"/>
  <c r="I30" i="3"/>
  <c r="J30" i="3" s="1"/>
  <c r="M30" i="3" s="1"/>
  <c r="I16" i="3"/>
  <c r="K16" i="3" s="1"/>
  <c r="L16" i="3" s="1"/>
  <c r="I20" i="3"/>
  <c r="J20" i="3" s="1"/>
  <c r="M20" i="3" s="1"/>
  <c r="I21" i="3"/>
  <c r="J21" i="3" s="1"/>
  <c r="M21" i="3" s="1"/>
  <c r="I18" i="3"/>
  <c r="J18" i="3" s="1"/>
  <c r="M18" i="3" s="1"/>
  <c r="I28" i="3"/>
  <c r="J28" i="3" s="1"/>
  <c r="M28" i="3" s="1"/>
  <c r="I41" i="3"/>
  <c r="J41" i="3" s="1"/>
  <c r="M41" i="3" s="1"/>
  <c r="I38" i="3"/>
  <c r="J38" i="3" s="1"/>
  <c r="M38" i="3" s="1"/>
  <c r="I23" i="3"/>
  <c r="J23" i="3" s="1"/>
  <c r="M23" i="3" s="1"/>
  <c r="I48" i="3"/>
  <c r="J48" i="3" s="1"/>
  <c r="M48" i="3" s="1"/>
  <c r="I37" i="3"/>
  <c r="J37" i="3" s="1"/>
  <c r="M37" i="3" s="1"/>
  <c r="I26" i="3"/>
  <c r="J26" i="3" s="1"/>
  <c r="M26" i="3" s="1"/>
  <c r="I24" i="3"/>
  <c r="J24" i="3" s="1"/>
  <c r="M24" i="3" s="1"/>
  <c r="I42" i="3"/>
  <c r="K42" i="3" s="1"/>
  <c r="L42" i="3" s="1"/>
  <c r="I32" i="3"/>
  <c r="J32" i="3" s="1"/>
  <c r="M32" i="3" s="1"/>
  <c r="I25" i="3"/>
  <c r="J25" i="3" s="1"/>
  <c r="M25" i="3" s="1"/>
  <c r="I33" i="3"/>
  <c r="J33" i="3" s="1"/>
  <c r="M33" i="3" s="1"/>
  <c r="I29" i="3"/>
  <c r="K29" i="3" s="1"/>
  <c r="L29" i="3" s="1"/>
  <c r="I36" i="3"/>
  <c r="J36" i="3" s="1"/>
  <c r="M36" i="3" s="1"/>
  <c r="I40" i="3"/>
  <c r="J40" i="3" s="1"/>
  <c r="M40" i="3" s="1"/>
  <c r="I35" i="3"/>
  <c r="J35" i="3" s="1"/>
  <c r="M35" i="3" s="1"/>
  <c r="I44" i="3"/>
  <c r="K44" i="3" s="1"/>
  <c r="L44" i="3" s="1"/>
  <c r="I34" i="3"/>
  <c r="J34" i="3" s="1"/>
  <c r="M34" i="3" s="1"/>
  <c r="I43" i="3"/>
  <c r="J43" i="3" s="1"/>
  <c r="M43" i="3" s="1"/>
  <c r="I31" i="3"/>
  <c r="J31" i="3" s="1"/>
  <c r="M31" i="3" s="1"/>
  <c r="I52" i="3"/>
  <c r="J52" i="3" s="1"/>
  <c r="M52" i="3" s="1"/>
  <c r="I45" i="3"/>
  <c r="J45" i="3" s="1"/>
  <c r="M45" i="3" s="1"/>
  <c r="I61" i="3"/>
  <c r="K61" i="3" s="1"/>
  <c r="L61" i="3" s="1"/>
  <c r="I58" i="3"/>
  <c r="J58" i="3" s="1"/>
  <c r="M58" i="3" s="1"/>
  <c r="I50" i="3"/>
  <c r="J50" i="3" s="1"/>
  <c r="M50" i="3" s="1"/>
  <c r="I54" i="3"/>
  <c r="J54" i="3" s="1"/>
  <c r="M54" i="3" s="1"/>
  <c r="I46" i="3"/>
  <c r="K46" i="3" s="1"/>
  <c r="L46" i="3" s="1"/>
  <c r="I59" i="3"/>
  <c r="J59" i="3" s="1"/>
  <c r="M59" i="3" s="1"/>
  <c r="I47" i="3"/>
  <c r="J47" i="3" s="1"/>
  <c r="M47" i="3" s="1"/>
  <c r="I55" i="3"/>
  <c r="J55" i="3" s="1"/>
  <c r="M55" i="3" s="1"/>
  <c r="I53" i="3"/>
  <c r="K53" i="3" s="1"/>
  <c r="L53" i="3" s="1"/>
  <c r="I39" i="3"/>
  <c r="J39" i="3" s="1"/>
  <c r="M39" i="3" s="1"/>
  <c r="I57" i="3"/>
  <c r="J57" i="3" s="1"/>
  <c r="M57" i="3" s="1"/>
  <c r="I4" i="3"/>
  <c r="J4" i="3" s="1"/>
  <c r="M4" i="3" s="1"/>
  <c r="K3" i="2"/>
  <c r="L6" i="1"/>
  <c r="K6" i="1"/>
  <c r="L43" i="2" l="1"/>
  <c r="O43" i="2" s="1"/>
  <c r="S43" i="2" s="1"/>
  <c r="J51" i="3"/>
  <c r="M51" i="3" s="1"/>
  <c r="Q51" i="3" s="1"/>
  <c r="M49" i="2"/>
  <c r="N49" i="2" s="1"/>
  <c r="R49" i="2" s="1"/>
  <c r="M44" i="2"/>
  <c r="N44" i="2" s="1"/>
  <c r="R44" i="2" s="1"/>
  <c r="J60" i="3"/>
  <c r="M60" i="3" s="1"/>
  <c r="Q60" i="3" s="1"/>
  <c r="L48" i="2"/>
  <c r="O48" i="2" s="1"/>
  <c r="S48" i="2" s="1"/>
  <c r="L47" i="2"/>
  <c r="O47" i="2" s="1"/>
  <c r="S47" i="2" s="1"/>
  <c r="L41" i="2"/>
  <c r="O41" i="2" s="1"/>
  <c r="S41" i="2" s="1"/>
  <c r="K56" i="3"/>
  <c r="K49" i="3"/>
  <c r="P49" i="3" s="1"/>
  <c r="P51" i="3"/>
  <c r="P60" i="3"/>
  <c r="M36" i="2"/>
  <c r="N36" i="2" s="1"/>
  <c r="R36" i="2" s="1"/>
  <c r="M45" i="2"/>
  <c r="N45" i="2" s="1"/>
  <c r="R45" i="2" s="1"/>
  <c r="M25" i="2"/>
  <c r="N25" i="2" s="1"/>
  <c r="R25" i="2" s="1"/>
  <c r="L40" i="2"/>
  <c r="O40" i="2" s="1"/>
  <c r="S40" i="2" s="1"/>
  <c r="J10" i="4"/>
  <c r="N10" i="4" s="1"/>
  <c r="K19" i="3"/>
  <c r="L19" i="3" s="1"/>
  <c r="J46" i="3"/>
  <c r="M46" i="3" s="1"/>
  <c r="Q46" i="3" s="1"/>
  <c r="K15" i="3"/>
  <c r="L15" i="3" s="1"/>
  <c r="L26" i="2"/>
  <c r="O26" i="2" s="1"/>
  <c r="J22" i="4"/>
  <c r="N22" i="4" s="1"/>
  <c r="K26" i="4"/>
  <c r="M26" i="4" s="1"/>
  <c r="J26" i="4"/>
  <c r="N26" i="4" s="1"/>
  <c r="K25" i="4"/>
  <c r="M25" i="4" s="1"/>
  <c r="K29" i="4"/>
  <c r="M29" i="4" s="1"/>
  <c r="K3" i="4"/>
  <c r="M3" i="4" s="1"/>
  <c r="K8" i="4"/>
  <c r="M8" i="4" s="1"/>
  <c r="J25" i="4"/>
  <c r="N25" i="4" s="1"/>
  <c r="J29" i="4"/>
  <c r="N29" i="4" s="1"/>
  <c r="K22" i="4"/>
  <c r="M22" i="4" s="1"/>
  <c r="K10" i="4"/>
  <c r="M10" i="4" s="1"/>
  <c r="K7" i="4"/>
  <c r="M7" i="4" s="1"/>
  <c r="J3" i="4"/>
  <c r="N3" i="4" s="1"/>
  <c r="K23" i="3"/>
  <c r="L23" i="3" s="1"/>
  <c r="K28" i="3"/>
  <c r="L28" i="3" s="1"/>
  <c r="J7" i="3"/>
  <c r="M7" i="3" s="1"/>
  <c r="J29" i="3"/>
  <c r="M29" i="3" s="1"/>
  <c r="J53" i="3"/>
  <c r="M53" i="3" s="1"/>
  <c r="Q53" i="3" s="1"/>
  <c r="J44" i="3"/>
  <c r="M44" i="3" s="1"/>
  <c r="J10" i="3"/>
  <c r="M10" i="3" s="1"/>
  <c r="K54" i="3"/>
  <c r="L54" i="3" s="1"/>
  <c r="K31" i="3"/>
  <c r="L31" i="3" s="1"/>
  <c r="K24" i="3"/>
  <c r="L24" i="3" s="1"/>
  <c r="K48" i="3"/>
  <c r="L48" i="3" s="1"/>
  <c r="J16" i="3"/>
  <c r="M16" i="3" s="1"/>
  <c r="K22" i="3"/>
  <c r="L22" i="3" s="1"/>
  <c r="M16" i="2"/>
  <c r="N16" i="2" s="1"/>
  <c r="L46" i="2"/>
  <c r="O46" i="2" s="1"/>
  <c r="S46" i="2" s="1"/>
  <c r="M31" i="2"/>
  <c r="N31" i="2" s="1"/>
  <c r="M4" i="2"/>
  <c r="N4" i="2" s="1"/>
  <c r="M35" i="2"/>
  <c r="N35" i="2" s="1"/>
  <c r="L28" i="2"/>
  <c r="O28" i="2" s="1"/>
  <c r="L23" i="2"/>
  <c r="O23" i="2" s="1"/>
  <c r="M5" i="2"/>
  <c r="N5" i="2" s="1"/>
  <c r="L7" i="2"/>
  <c r="O7" i="2" s="1"/>
  <c r="J23" i="4"/>
  <c r="N23" i="4" s="1"/>
  <c r="J21" i="4"/>
  <c r="N21" i="4" s="1"/>
  <c r="J5" i="4"/>
  <c r="N5" i="4" s="1"/>
  <c r="K24" i="4"/>
  <c r="M24" i="4" s="1"/>
  <c r="Q24" i="4" s="1"/>
  <c r="K15" i="4"/>
  <c r="M15" i="4" s="1"/>
  <c r="K12" i="4"/>
  <c r="M12" i="4" s="1"/>
  <c r="J7" i="4"/>
  <c r="N7" i="4" s="1"/>
  <c r="K11" i="4"/>
  <c r="M11" i="4" s="1"/>
  <c r="J8" i="4"/>
  <c r="N8" i="4" s="1"/>
  <c r="J24" i="4"/>
  <c r="N24" i="4" s="1"/>
  <c r="R24" i="4" s="1"/>
  <c r="J15" i="4"/>
  <c r="N15" i="4" s="1"/>
  <c r="K23" i="4"/>
  <c r="M23" i="4" s="1"/>
  <c r="J12" i="4"/>
  <c r="N12" i="4" s="1"/>
  <c r="K21" i="4"/>
  <c r="M21" i="4" s="1"/>
  <c r="J11" i="4"/>
  <c r="N11" i="4" s="1"/>
  <c r="K5" i="4"/>
  <c r="M5" i="4" s="1"/>
  <c r="K55" i="3"/>
  <c r="L55" i="3" s="1"/>
  <c r="J61" i="3"/>
  <c r="M61" i="3" s="1"/>
  <c r="Q61" i="3" s="1"/>
  <c r="K35" i="3"/>
  <c r="L35" i="3" s="1"/>
  <c r="J42" i="3"/>
  <c r="M42" i="3" s="1"/>
  <c r="K18" i="3"/>
  <c r="L18" i="3" s="1"/>
  <c r="J12" i="3"/>
  <c r="M12" i="3" s="1"/>
  <c r="K8" i="3"/>
  <c r="L8" i="3" s="1"/>
  <c r="K33" i="3"/>
  <c r="L33" i="3" s="1"/>
  <c r="K30" i="3"/>
  <c r="L30" i="3" s="1"/>
  <c r="K6" i="3"/>
  <c r="L6" i="3" s="1"/>
  <c r="L39" i="2"/>
  <c r="O39" i="2" s="1"/>
  <c r="L29" i="2"/>
  <c r="O29" i="2" s="1"/>
  <c r="L18" i="2"/>
  <c r="O18" i="2" s="1"/>
  <c r="L19" i="2"/>
  <c r="O19" i="2" s="1"/>
  <c r="M8" i="2"/>
  <c r="N8" i="2" s="1"/>
  <c r="L11" i="2"/>
  <c r="O11" i="2" s="1"/>
  <c r="M38" i="2"/>
  <c r="N38" i="2" s="1"/>
  <c r="L32" i="2"/>
  <c r="O32" i="2" s="1"/>
  <c r="M24" i="2"/>
  <c r="N24" i="2" s="1"/>
  <c r="M34" i="2"/>
  <c r="N34" i="2" s="1"/>
  <c r="L33" i="2"/>
  <c r="O33" i="2" s="1"/>
  <c r="M20" i="2"/>
  <c r="N20" i="2" s="1"/>
  <c r="M21" i="2"/>
  <c r="N21" i="2" s="1"/>
  <c r="L10" i="2"/>
  <c r="O10" i="2" s="1"/>
  <c r="M2" i="2"/>
  <c r="N2" i="2" s="1"/>
  <c r="M12" i="2"/>
  <c r="N12" i="2" s="1"/>
  <c r="L14" i="2"/>
  <c r="O14" i="2" s="1"/>
  <c r="J32" i="4"/>
  <c r="N32" i="4" s="1"/>
  <c r="R32" i="4" s="1"/>
  <c r="J31" i="4"/>
  <c r="N31" i="4" s="1"/>
  <c r="R31" i="4" s="1"/>
  <c r="J27" i="4"/>
  <c r="N27" i="4" s="1"/>
  <c r="J30" i="4"/>
  <c r="N30" i="4" s="1"/>
  <c r="J18" i="4"/>
  <c r="N18" i="4" s="1"/>
  <c r="J28" i="4"/>
  <c r="N28" i="4" s="1"/>
  <c r="J16" i="4"/>
  <c r="N16" i="4" s="1"/>
  <c r="J20" i="4"/>
  <c r="N20" i="4" s="1"/>
  <c r="J19" i="4"/>
  <c r="N19" i="4" s="1"/>
  <c r="J17" i="4"/>
  <c r="N17" i="4" s="1"/>
  <c r="J14" i="4"/>
  <c r="N14" i="4" s="1"/>
  <c r="J13" i="4"/>
  <c r="N13" i="4" s="1"/>
  <c r="J9" i="4"/>
  <c r="N9" i="4" s="1"/>
  <c r="J4" i="4"/>
  <c r="N4" i="4" s="1"/>
  <c r="J6" i="4"/>
  <c r="N6" i="4" s="1"/>
  <c r="L32" i="4"/>
  <c r="L31" i="4"/>
  <c r="L27" i="4"/>
  <c r="L30" i="4"/>
  <c r="L18" i="4"/>
  <c r="L28" i="4"/>
  <c r="L16" i="4"/>
  <c r="L20" i="4"/>
  <c r="L19" i="4"/>
  <c r="L17" i="4"/>
  <c r="L14" i="4"/>
  <c r="L13" i="4"/>
  <c r="L9" i="4"/>
  <c r="L4" i="4"/>
  <c r="L6" i="4"/>
  <c r="L42" i="2"/>
  <c r="O42" i="2" s="1"/>
  <c r="L27" i="2"/>
  <c r="O27" i="2" s="1"/>
  <c r="L22" i="2"/>
  <c r="O22" i="2" s="1"/>
  <c r="L37" i="2"/>
  <c r="O37" i="2" s="1"/>
  <c r="L15" i="2"/>
  <c r="O15" i="2" s="1"/>
  <c r="L17" i="2"/>
  <c r="O17" i="2" s="1"/>
  <c r="L9" i="2"/>
  <c r="O9" i="2" s="1"/>
  <c r="L13" i="2"/>
  <c r="O13" i="2" s="1"/>
  <c r="L6" i="2"/>
  <c r="O6" i="2" s="1"/>
  <c r="K57" i="3"/>
  <c r="L57" i="3" s="1"/>
  <c r="K47" i="3"/>
  <c r="L47" i="3" s="1"/>
  <c r="K50" i="3"/>
  <c r="L50" i="3" s="1"/>
  <c r="K45" i="3"/>
  <c r="L45" i="3" s="1"/>
  <c r="K43" i="3"/>
  <c r="L43" i="3" s="1"/>
  <c r="K40" i="3"/>
  <c r="L40" i="3" s="1"/>
  <c r="K25" i="3"/>
  <c r="L25" i="3" s="1"/>
  <c r="K26" i="3"/>
  <c r="L26" i="3" s="1"/>
  <c r="K38" i="3"/>
  <c r="L38" i="3" s="1"/>
  <c r="K21" i="3"/>
  <c r="L21" i="3" s="1"/>
  <c r="K27" i="3"/>
  <c r="L27" i="3" s="1"/>
  <c r="K11" i="3"/>
  <c r="L11" i="3" s="1"/>
  <c r="K13" i="3"/>
  <c r="L13" i="3" s="1"/>
  <c r="K5" i="3"/>
  <c r="L5" i="3" s="1"/>
  <c r="K2" i="3"/>
  <c r="L2" i="3" s="1"/>
  <c r="K39" i="3"/>
  <c r="L39" i="3" s="1"/>
  <c r="K59" i="3"/>
  <c r="L59" i="3" s="1"/>
  <c r="K58" i="3"/>
  <c r="L58" i="3" s="1"/>
  <c r="K52" i="3"/>
  <c r="L52" i="3" s="1"/>
  <c r="K34" i="3"/>
  <c r="L34" i="3" s="1"/>
  <c r="K36" i="3"/>
  <c r="L36" i="3" s="1"/>
  <c r="K32" i="3"/>
  <c r="L32" i="3" s="1"/>
  <c r="K37" i="3"/>
  <c r="L37" i="3" s="1"/>
  <c r="K41" i="3"/>
  <c r="L41" i="3" s="1"/>
  <c r="K20" i="3"/>
  <c r="L20" i="3" s="1"/>
  <c r="K17" i="3"/>
  <c r="L17" i="3" s="1"/>
  <c r="K14" i="3"/>
  <c r="L14" i="3" s="1"/>
  <c r="K9" i="3"/>
  <c r="L9" i="3" s="1"/>
  <c r="K3" i="3"/>
  <c r="L3" i="3" s="1"/>
  <c r="P47" i="3"/>
  <c r="P46" i="3"/>
  <c r="P53" i="3"/>
  <c r="Q47" i="3"/>
  <c r="Q54" i="3"/>
  <c r="Q58" i="3"/>
  <c r="Q39" i="3"/>
  <c r="Q45" i="3"/>
  <c r="Q57" i="3"/>
  <c r="Q55" i="3"/>
  <c r="Q59" i="3"/>
  <c r="Q50" i="3"/>
  <c r="Q52" i="3"/>
  <c r="P61" i="3"/>
  <c r="R46" i="2"/>
  <c r="Q5" i="1"/>
  <c r="L49" i="3" l="1"/>
  <c r="L56" i="3"/>
  <c r="P56" i="3"/>
  <c r="P57" i="3"/>
  <c r="P54" i="3"/>
  <c r="P59" i="3"/>
  <c r="P39" i="3"/>
  <c r="P52" i="3"/>
  <c r="P58" i="3"/>
  <c r="P55" i="3"/>
  <c r="P50" i="3"/>
  <c r="P45" i="3"/>
  <c r="Q17" i="1"/>
  <c r="R17" i="1"/>
  <c r="R5" i="1"/>
  <c r="Q20" i="4"/>
  <c r="Q22" i="4"/>
  <c r="Q23" i="4"/>
  <c r="Q27" i="4"/>
  <c r="R6" i="2"/>
  <c r="R18" i="2"/>
  <c r="Q13" i="4"/>
  <c r="Q19" i="4"/>
  <c r="R39" i="2"/>
  <c r="R20" i="1"/>
  <c r="Q23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Q29" i="4"/>
  <c r="Q11" i="4"/>
  <c r="Q16" i="4"/>
  <c r="I2" i="4"/>
  <c r="J2" i="4" s="1"/>
  <c r="N2" i="4" s="1"/>
  <c r="P5" i="3"/>
  <c r="R13" i="2"/>
  <c r="R16" i="2"/>
  <c r="R24" i="2"/>
  <c r="R5" i="2"/>
  <c r="R11" i="2"/>
  <c r="R14" i="1"/>
  <c r="R29" i="1"/>
  <c r="R21" i="1"/>
  <c r="R18" i="1"/>
  <c r="R24" i="1"/>
  <c r="Q18" i="4"/>
  <c r="Q28" i="4"/>
  <c r="P42" i="3"/>
  <c r="R20" i="2"/>
  <c r="R26" i="1"/>
  <c r="M6" i="1"/>
  <c r="Q6" i="1" s="1"/>
  <c r="Q3" i="4"/>
  <c r="P10" i="3"/>
  <c r="U9" i="7"/>
  <c r="Q30" i="3"/>
  <c r="Q5" i="3"/>
  <c r="Q22" i="3"/>
  <c r="Q15" i="3"/>
  <c r="Q25" i="3"/>
  <c r="Q40" i="3"/>
  <c r="Q21" i="3"/>
  <c r="S32" i="2"/>
  <c r="R29" i="2"/>
  <c r="U2" i="7"/>
  <c r="R9" i="1"/>
  <c r="R19" i="1"/>
  <c r="R8" i="1"/>
  <c r="R4" i="1"/>
  <c r="R16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Q28" i="3"/>
  <c r="P37" i="3"/>
  <c r="Q12" i="4"/>
  <c r="R9" i="2"/>
  <c r="S28" i="2"/>
  <c r="R31" i="2"/>
  <c r="Q28" i="1"/>
  <c r="Q14" i="3"/>
  <c r="P26" i="3"/>
  <c r="L3" i="2"/>
  <c r="O3" i="2" s="1"/>
  <c r="R8" i="2"/>
  <c r="R22" i="2"/>
  <c r="R33" i="2"/>
  <c r="R34" i="2"/>
  <c r="R23" i="2"/>
  <c r="Q4" i="4"/>
  <c r="Q9" i="4"/>
  <c r="Q12" i="1"/>
  <c r="R10" i="1"/>
  <c r="R27" i="1"/>
  <c r="R13" i="1"/>
  <c r="R11" i="1"/>
  <c r="Q3" i="1"/>
  <c r="R25" i="1"/>
  <c r="Q2" i="1"/>
  <c r="Q7" i="1"/>
  <c r="Q14" i="4" l="1"/>
  <c r="Q7" i="4"/>
  <c r="U8" i="5"/>
  <c r="Q26" i="4"/>
  <c r="K2" i="4"/>
  <c r="M2" i="4" s="1"/>
  <c r="Q2" i="4" s="1"/>
  <c r="U8" i="7"/>
  <c r="L2" i="4"/>
  <c r="R16" i="4"/>
  <c r="Q2" i="3"/>
  <c r="Q35" i="3"/>
  <c r="Q26" i="3"/>
  <c r="Q17" i="3"/>
  <c r="Q27" i="3"/>
  <c r="Q10" i="3"/>
  <c r="S11" i="2"/>
  <c r="S18" i="2"/>
  <c r="S13" i="2"/>
  <c r="R26" i="2"/>
  <c r="Q13" i="1"/>
  <c r="Q24" i="1"/>
  <c r="Q4" i="1"/>
  <c r="R23" i="1"/>
  <c r="Q20" i="1"/>
  <c r="Q8" i="1"/>
  <c r="Q9" i="1"/>
  <c r="R28" i="1"/>
  <c r="R12" i="1"/>
  <c r="N6" i="1"/>
  <c r="R6" i="1" s="1"/>
  <c r="Q21" i="1"/>
  <c r="Q29" i="1"/>
  <c r="T2" i="5"/>
  <c r="Q25" i="1"/>
  <c r="R15" i="2"/>
  <c r="R2" i="2"/>
  <c r="R17" i="2"/>
  <c r="S24" i="2"/>
  <c r="P6" i="3"/>
  <c r="Q11" i="3"/>
  <c r="U7" i="5"/>
  <c r="Q9" i="3"/>
  <c r="P43" i="3"/>
  <c r="U5" i="5"/>
  <c r="P30" i="3"/>
  <c r="U5" i="7"/>
  <c r="U7" i="7"/>
  <c r="R7" i="2"/>
  <c r="S29" i="2"/>
  <c r="S7" i="2"/>
  <c r="S37" i="2"/>
  <c r="R32" i="2"/>
  <c r="S9" i="2"/>
  <c r="R42" i="2"/>
  <c r="R37" i="2"/>
  <c r="S39" i="2"/>
  <c r="R4" i="2"/>
  <c r="R10" i="2"/>
  <c r="S6" i="2"/>
  <c r="S35" i="2"/>
  <c r="M3" i="2"/>
  <c r="R7" i="4"/>
  <c r="R17" i="4"/>
  <c r="Q30" i="4"/>
  <c r="Q21" i="4"/>
  <c r="Q25" i="4"/>
  <c r="Q5" i="4"/>
  <c r="Q6" i="4"/>
  <c r="Q8" i="4"/>
  <c r="P27" i="3"/>
  <c r="P32" i="3"/>
  <c r="P35" i="3"/>
  <c r="Q34" i="3"/>
  <c r="P8" i="3"/>
  <c r="P25" i="3"/>
  <c r="U6" i="7"/>
  <c r="P22" i="3"/>
  <c r="P9" i="3"/>
  <c r="P18" i="3"/>
  <c r="P17" i="3"/>
  <c r="Q13" i="3"/>
  <c r="Q38" i="3"/>
  <c r="P3" i="3"/>
  <c r="Q32" i="3"/>
  <c r="P7" i="3"/>
  <c r="U6" i="5"/>
  <c r="Q7" i="3"/>
  <c r="S2" i="2"/>
  <c r="S3" i="2"/>
  <c r="S15" i="2"/>
  <c r="S27" i="2"/>
  <c r="S17" i="2"/>
  <c r="S42" i="2"/>
  <c r="U4" i="7"/>
  <c r="R38" i="2"/>
  <c r="R28" i="2"/>
  <c r="R27" i="2"/>
  <c r="R19" i="2"/>
  <c r="S10" i="2"/>
  <c r="R14" i="2"/>
  <c r="Q14" i="1"/>
  <c r="Q27" i="1"/>
  <c r="Q18" i="1"/>
  <c r="Q19" i="1"/>
  <c r="U2" i="5"/>
  <c r="Q11" i="1"/>
  <c r="Q26" i="1"/>
  <c r="R7" i="1"/>
  <c r="Q10" i="1"/>
  <c r="Q16" i="1"/>
  <c r="R4" i="4"/>
  <c r="S26" i="2"/>
  <c r="R30" i="4"/>
  <c r="S19" i="2"/>
  <c r="S38" i="2"/>
  <c r="Q15" i="4"/>
  <c r="P44" i="3"/>
  <c r="U3" i="7"/>
  <c r="S14" i="2"/>
  <c r="R3" i="1"/>
  <c r="R2" i="1"/>
  <c r="S22" i="2"/>
  <c r="Q43" i="3"/>
  <c r="K4" i="3"/>
  <c r="L4" i="3" s="1"/>
  <c r="R15" i="1"/>
  <c r="Q15" i="1"/>
  <c r="R22" i="1"/>
  <c r="Q22" i="1"/>
  <c r="P2" i="3"/>
  <c r="Q10" i="4"/>
  <c r="Q41" i="3"/>
  <c r="P15" i="3"/>
  <c r="R12" i="2"/>
  <c r="R18" i="4"/>
  <c r="Q17" i="4"/>
  <c r="Q24" i="3"/>
  <c r="S4" i="2"/>
  <c r="Q31" i="3"/>
  <c r="P16" i="3"/>
  <c r="R26" i="4"/>
  <c r="S21" i="2"/>
  <c r="Q33" i="3"/>
  <c r="Q12" i="3"/>
  <c r="P36" i="3"/>
  <c r="U4" i="5"/>
  <c r="U3" i="5"/>
  <c r="Q20" i="3"/>
  <c r="Q48" i="3"/>
  <c r="R21" i="2"/>
  <c r="R2" i="4" l="1"/>
  <c r="R9" i="4"/>
  <c r="R11" i="4"/>
  <c r="R14" i="4"/>
  <c r="R21" i="4"/>
  <c r="R5" i="4"/>
  <c r="R29" i="4"/>
  <c r="R28" i="4"/>
  <c r="R22" i="4"/>
  <c r="R20" i="4"/>
  <c r="R27" i="4"/>
  <c r="R25" i="4"/>
  <c r="R3" i="4"/>
  <c r="T8" i="5"/>
  <c r="P14" i="3"/>
  <c r="Q37" i="3"/>
  <c r="P13" i="3"/>
  <c r="P38" i="3"/>
  <c r="Q16" i="3"/>
  <c r="P40" i="3"/>
  <c r="P11" i="3"/>
  <c r="Q3" i="3"/>
  <c r="T6" i="7"/>
  <c r="T5" i="7"/>
  <c r="N3" i="2"/>
  <c r="T4" i="5"/>
  <c r="T2" i="7"/>
  <c r="U12" i="7"/>
  <c r="U14" i="7" s="1"/>
  <c r="S23" i="2"/>
  <c r="P12" i="3"/>
  <c r="Q6" i="3"/>
  <c r="Q42" i="3"/>
  <c r="P41" i="3"/>
  <c r="T6" i="5"/>
  <c r="P48" i="3"/>
  <c r="Q36" i="3"/>
  <c r="S31" i="2"/>
  <c r="T3" i="7"/>
  <c r="S16" i="2"/>
  <c r="S20" i="2"/>
  <c r="R8" i="4"/>
  <c r="R6" i="4"/>
  <c r="Q44" i="3"/>
  <c r="P24" i="3"/>
  <c r="Q8" i="3"/>
  <c r="P34" i="3"/>
  <c r="Q18" i="3"/>
  <c r="S8" i="2"/>
  <c r="T4" i="7"/>
  <c r="S5" i="2"/>
  <c r="U11" i="5"/>
  <c r="U13" i="5" s="1"/>
  <c r="P33" i="3"/>
  <c r="R12" i="4"/>
  <c r="R15" i="4"/>
  <c r="P31" i="3"/>
  <c r="S12" i="2"/>
  <c r="S34" i="2"/>
  <c r="P28" i="3"/>
  <c r="Q4" i="3"/>
  <c r="P21" i="3"/>
  <c r="S33" i="2"/>
  <c r="Q23" i="3"/>
  <c r="P19" i="3"/>
  <c r="P29" i="3"/>
  <c r="P20" i="3"/>
  <c r="R10" i="4"/>
  <c r="P4" i="3"/>
  <c r="T7" i="5"/>
  <c r="P23" i="3"/>
  <c r="Q19" i="3"/>
  <c r="R3" i="2" l="1"/>
  <c r="T3" i="5"/>
  <c r="R23" i="4"/>
  <c r="R13" i="4"/>
  <c r="T7" i="7"/>
  <c r="T5" i="5"/>
  <c r="Q29" i="3"/>
  <c r="T9" i="7"/>
  <c r="T11" i="5" l="1"/>
  <c r="R19" i="4"/>
  <c r="T8" i="7"/>
  <c r="T12" i="7" s="1"/>
</calcChain>
</file>

<file path=xl/sharedStrings.xml><?xml version="1.0" encoding="utf-8"?>
<sst xmlns="http://schemas.openxmlformats.org/spreadsheetml/2006/main" count="1641" uniqueCount="555">
  <si>
    <t>Opp</t>
  </si>
  <si>
    <t>Yds</t>
  </si>
  <si>
    <t>Rush Yds</t>
  </si>
  <si>
    <t>4 pts TD (pt per 25 yds)</t>
  </si>
  <si>
    <t>6 pts TD (pt per 25 yds)</t>
  </si>
  <si>
    <t>FanDuel Points</t>
  </si>
  <si>
    <t>DraftKings Points</t>
  </si>
  <si>
    <t>FanDuel Salary</t>
  </si>
  <si>
    <t>DraftKings Salary</t>
  </si>
  <si>
    <t>FanDuel Value</t>
  </si>
  <si>
    <t>DraftKings Value</t>
  </si>
  <si>
    <t>TD</t>
  </si>
  <si>
    <t>Rec</t>
  </si>
  <si>
    <t>Rec Yds</t>
  </si>
  <si>
    <t>Rec TD</t>
  </si>
  <si>
    <t>Standard Pts</t>
  </si>
  <si>
    <t>PPR Pts</t>
  </si>
  <si>
    <t>0.5 PPR Pts</t>
  </si>
  <si>
    <t>Standard Points</t>
  </si>
  <si>
    <t>PPR Points</t>
  </si>
  <si>
    <t>0.5 PPR Points</t>
  </si>
  <si>
    <t>1.5 PPR Points</t>
  </si>
  <si>
    <t>FanDuel QB</t>
  </si>
  <si>
    <t>FanDuel RB</t>
  </si>
  <si>
    <t>FanDuel WR</t>
  </si>
  <si>
    <t>FanDuel TE</t>
  </si>
  <si>
    <t>DraftKings QB</t>
  </si>
  <si>
    <t>DraftKings RB</t>
  </si>
  <si>
    <t>DraftKings WR</t>
  </si>
  <si>
    <t>DraftKings TE</t>
  </si>
  <si>
    <t>Drew</t>
  </si>
  <si>
    <t>Brees</t>
  </si>
  <si>
    <t>Matt</t>
  </si>
  <si>
    <t>Andy</t>
  </si>
  <si>
    <t>Dalton</t>
  </si>
  <si>
    <t>Ryan</t>
  </si>
  <si>
    <t>Hill</t>
  </si>
  <si>
    <t>Manning</t>
  </si>
  <si>
    <t>Alex</t>
  </si>
  <si>
    <t>Smith</t>
  </si>
  <si>
    <t>Russell</t>
  </si>
  <si>
    <t>Wilson</t>
  </si>
  <si>
    <t>Bell</t>
  </si>
  <si>
    <t>Brown</t>
  </si>
  <si>
    <t>Charles</t>
  </si>
  <si>
    <t>Andre</t>
  </si>
  <si>
    <t>Justin</t>
  </si>
  <si>
    <t>Jeremy</t>
  </si>
  <si>
    <t>Jackson</t>
  </si>
  <si>
    <t>Johnson</t>
  </si>
  <si>
    <t>Eddie</t>
  </si>
  <si>
    <t>Marshawn</t>
  </si>
  <si>
    <t>Lynch</t>
  </si>
  <si>
    <t>Darren</t>
  </si>
  <si>
    <t>Miller</t>
  </si>
  <si>
    <t>Thomas</t>
  </si>
  <si>
    <t>Mike</t>
  </si>
  <si>
    <t>Williams</t>
  </si>
  <si>
    <t>Dwayne</t>
  </si>
  <si>
    <t>Kenny</t>
  </si>
  <si>
    <t>Antonio</t>
  </si>
  <si>
    <t>Bryant</t>
  </si>
  <si>
    <t>Marques</t>
  </si>
  <si>
    <t>Colston</t>
  </si>
  <si>
    <t>Michael</t>
  </si>
  <si>
    <t>Larry</t>
  </si>
  <si>
    <t>Floyd</t>
  </si>
  <si>
    <t>Greg</t>
  </si>
  <si>
    <t>Jones</t>
  </si>
  <si>
    <t>Emmanuel</t>
  </si>
  <si>
    <t>Sanders</t>
  </si>
  <si>
    <t>Tate</t>
  </si>
  <si>
    <t>Demaryius</t>
  </si>
  <si>
    <t>Jared</t>
  </si>
  <si>
    <t>Cook</t>
  </si>
  <si>
    <t>Graham</t>
  </si>
  <si>
    <t>Travis</t>
  </si>
  <si>
    <t>Kelce</t>
  </si>
  <si>
    <t>First</t>
  </si>
  <si>
    <t>Last</t>
  </si>
  <si>
    <t xml:space="preserve">First </t>
  </si>
  <si>
    <t>INT</t>
  </si>
  <si>
    <t>Rush TD</t>
  </si>
  <si>
    <t>Favorite Plays - Color-Coded</t>
  </si>
  <si>
    <t>**Head-to-Head Play</t>
  </si>
  <si>
    <t>**Tournament Play</t>
  </si>
  <si>
    <t>**Any League Type</t>
  </si>
  <si>
    <t>Green</t>
  </si>
  <si>
    <t>Peyton</t>
  </si>
  <si>
    <t>Jordan</t>
  </si>
  <si>
    <t>Salary</t>
  </si>
  <si>
    <t>QB</t>
  </si>
  <si>
    <t>RB</t>
  </si>
  <si>
    <t>WR</t>
  </si>
  <si>
    <t>TE</t>
  </si>
  <si>
    <t>DST</t>
  </si>
  <si>
    <t>Cap</t>
  </si>
  <si>
    <t>Remaining</t>
  </si>
  <si>
    <t>Full Name</t>
  </si>
  <si>
    <t>Projection</t>
  </si>
  <si>
    <t>Player</t>
  </si>
  <si>
    <t>Total</t>
  </si>
  <si>
    <t>Derek</t>
  </si>
  <si>
    <t>Carr</t>
  </si>
  <si>
    <t>Tannehill</t>
  </si>
  <si>
    <t>Lamar</t>
  </si>
  <si>
    <t>Jarvis</t>
  </si>
  <si>
    <t>Landry</t>
  </si>
  <si>
    <t>Wallace</t>
  </si>
  <si>
    <t>McCoy</t>
  </si>
  <si>
    <t>Mark</t>
  </si>
  <si>
    <t>Ingram</t>
  </si>
  <si>
    <t>LeSean</t>
  </si>
  <si>
    <t>Evans</t>
  </si>
  <si>
    <t>Maclin</t>
  </si>
  <si>
    <t>Matthews</t>
  </si>
  <si>
    <t>Jimmy</t>
  </si>
  <si>
    <t>Eli</t>
  </si>
  <si>
    <t>Odell</t>
  </si>
  <si>
    <t>Beckham</t>
  </si>
  <si>
    <t>Jay</t>
  </si>
  <si>
    <t>Cutler</t>
  </si>
  <si>
    <t>Kyle</t>
  </si>
  <si>
    <t>Aaron</t>
  </si>
  <si>
    <t>Rodgers</t>
  </si>
  <si>
    <t>Matthew</t>
  </si>
  <si>
    <t>Stafford</t>
  </si>
  <si>
    <t>Joique</t>
  </si>
  <si>
    <t>Lacy</t>
  </si>
  <si>
    <t>Randall</t>
  </si>
  <si>
    <t>Cobb</t>
  </si>
  <si>
    <t>A.J.</t>
  </si>
  <si>
    <t>Alshon</t>
  </si>
  <si>
    <t>Jeffery</t>
  </si>
  <si>
    <t>Calvin</t>
  </si>
  <si>
    <t>Golden</t>
  </si>
  <si>
    <t>Sammy</t>
  </si>
  <si>
    <t>Watkins</t>
  </si>
  <si>
    <t>White</t>
  </si>
  <si>
    <t>Martellus</t>
  </si>
  <si>
    <t>Bennett</t>
  </si>
  <si>
    <t>Rob</t>
  </si>
  <si>
    <t>Gronkowski</t>
  </si>
  <si>
    <t>Pierre</t>
  </si>
  <si>
    <t>Garcon</t>
  </si>
  <si>
    <t>DeAndre</t>
  </si>
  <si>
    <t>Hopkins</t>
  </si>
  <si>
    <t>Jennings</t>
  </si>
  <si>
    <t>C.J.</t>
  </si>
  <si>
    <t>Anderson</t>
  </si>
  <si>
    <t>Alfred</t>
  </si>
  <si>
    <t>Isaiah</t>
  </si>
  <si>
    <t>Crowell</t>
  </si>
  <si>
    <t>Morris</t>
  </si>
  <si>
    <t>Tom</t>
  </si>
  <si>
    <t>Brady</t>
  </si>
  <si>
    <t>Teddy</t>
  </si>
  <si>
    <t>Bridgewater</t>
  </si>
  <si>
    <t>Blake</t>
  </si>
  <si>
    <t>Bortles</t>
  </si>
  <si>
    <t>Joe</t>
  </si>
  <si>
    <t>Flacco</t>
  </si>
  <si>
    <t>Giovani</t>
  </si>
  <si>
    <t>Bernard</t>
  </si>
  <si>
    <t>Forsett</t>
  </si>
  <si>
    <t>Chris</t>
  </si>
  <si>
    <t>Ivory</t>
  </si>
  <si>
    <t>DeMarco</t>
  </si>
  <si>
    <t>Murray</t>
  </si>
  <si>
    <t>Latavius</t>
  </si>
  <si>
    <t>Dez</t>
  </si>
  <si>
    <t>Eric</t>
  </si>
  <si>
    <t>Decker</t>
  </si>
  <si>
    <t>Owen</t>
  </si>
  <si>
    <t>Daniels</t>
  </si>
  <si>
    <t>Delanie</t>
  </si>
  <si>
    <t>Walker</t>
  </si>
  <si>
    <t>Jason</t>
  </si>
  <si>
    <t>Witten</t>
  </si>
  <si>
    <t>K</t>
  </si>
  <si>
    <t>Martellus Bennett</t>
  </si>
  <si>
    <t>Ben</t>
  </si>
  <si>
    <t>Jonathan</t>
  </si>
  <si>
    <t>Stewart</t>
  </si>
  <si>
    <t>Doug</t>
  </si>
  <si>
    <t>Baldwin</t>
  </si>
  <si>
    <t>Cameron</t>
  </si>
  <si>
    <t>Heath</t>
  </si>
  <si>
    <t>Olsen</t>
  </si>
  <si>
    <t>NYJ</t>
  </si>
  <si>
    <t>DAL</t>
  </si>
  <si>
    <t>Martin</t>
  </si>
  <si>
    <t>Reed</t>
  </si>
  <si>
    <t>NO</t>
  </si>
  <si>
    <t>JAX</t>
  </si>
  <si>
    <t>ARI</t>
  </si>
  <si>
    <t>CIN</t>
  </si>
  <si>
    <t>OAK</t>
  </si>
  <si>
    <t>Taylor</t>
  </si>
  <si>
    <t>Shane Vereen</t>
  </si>
  <si>
    <t>Clay</t>
  </si>
  <si>
    <t>BUF</t>
  </si>
  <si>
    <t>DET</t>
  </si>
  <si>
    <t>PHI</t>
  </si>
  <si>
    <t>@WAS</t>
  </si>
  <si>
    <t>CLE</t>
  </si>
  <si>
    <t>Vernon</t>
  </si>
  <si>
    <t>Davis</t>
  </si>
  <si>
    <t>Ebron</t>
  </si>
  <si>
    <t>Zach</t>
  </si>
  <si>
    <t>Ertz</t>
  </si>
  <si>
    <t>Cam</t>
  </si>
  <si>
    <t>Newton</t>
  </si>
  <si>
    <t>CHI</t>
  </si>
  <si>
    <t>CAR</t>
  </si>
  <si>
    <t>STL</t>
  </si>
  <si>
    <t>Jordan Reed</t>
  </si>
  <si>
    <t>Mike Evans</t>
  </si>
  <si>
    <t>Demaryius Thomas</t>
  </si>
  <si>
    <t>Lamar Miller</t>
  </si>
  <si>
    <t>Peyton Manning</t>
  </si>
  <si>
    <t>Drew Brees</t>
  </si>
  <si>
    <t>C.J. Anderson</t>
  </si>
  <si>
    <t>Golden Tate</t>
  </si>
  <si>
    <t>NYG</t>
  </si>
  <si>
    <t>Antonio Brown</t>
  </si>
  <si>
    <t>Dez Bryant</t>
  </si>
  <si>
    <t>Aaron Rodgers</t>
  </si>
  <si>
    <t>GB</t>
  </si>
  <si>
    <t>Calvin Johnson</t>
  </si>
  <si>
    <t>Alshon Jeffery</t>
  </si>
  <si>
    <t>Randall Cobb</t>
  </si>
  <si>
    <t>KC</t>
  </si>
  <si>
    <t>Emmanuel Sanders</t>
  </si>
  <si>
    <t>Russell Wilson</t>
  </si>
  <si>
    <t>A.J. Green</t>
  </si>
  <si>
    <t>Tom Brady</t>
  </si>
  <si>
    <t>NE</t>
  </si>
  <si>
    <t>Adrian Peterson</t>
  </si>
  <si>
    <t>TB</t>
  </si>
  <si>
    <t>Cam Newton</t>
  </si>
  <si>
    <t>Eddie Lacy</t>
  </si>
  <si>
    <t>Eli Manning</t>
  </si>
  <si>
    <t>Ryan Tannehill</t>
  </si>
  <si>
    <t>DeAndre Hopkins</t>
  </si>
  <si>
    <t>Marshawn Lynch</t>
  </si>
  <si>
    <t>LeSean McCoy</t>
  </si>
  <si>
    <t>Jordan Matthews</t>
  </si>
  <si>
    <t>Brandin Cooks</t>
  </si>
  <si>
    <t>Jeremy Hill</t>
  </si>
  <si>
    <t>Matthew Stafford</t>
  </si>
  <si>
    <t>Rob Gronkowski</t>
  </si>
  <si>
    <t>Sammy Watkins</t>
  </si>
  <si>
    <t>Sam Bradford</t>
  </si>
  <si>
    <t>Jeremy Maclin</t>
  </si>
  <si>
    <t>Jay Cutler</t>
  </si>
  <si>
    <t>DeSean Jackson</t>
  </si>
  <si>
    <t>Joe Flacco</t>
  </si>
  <si>
    <t>DeMarco Murray</t>
  </si>
  <si>
    <t>Amari Cooper</t>
  </si>
  <si>
    <t>Brandon Marshall</t>
  </si>
  <si>
    <t>Julian Edelman</t>
  </si>
  <si>
    <t>Teddy Bridgewater</t>
  </si>
  <si>
    <t>Carson Palmer</t>
  </si>
  <si>
    <t>Andre Ellington</t>
  </si>
  <si>
    <t>Alex Smith</t>
  </si>
  <si>
    <t>Justin Forsett</t>
  </si>
  <si>
    <t>Andy Dalton</t>
  </si>
  <si>
    <t>Derek Carr</t>
  </si>
  <si>
    <t>Marques Colston</t>
  </si>
  <si>
    <t>Eric Decker</t>
  </si>
  <si>
    <t>Mike Wallace</t>
  </si>
  <si>
    <t>Marcus Mariota</t>
  </si>
  <si>
    <t>Jameis Winston</t>
  </si>
  <si>
    <t>Blake Bortles</t>
  </si>
  <si>
    <t>Jonathan Stewart</t>
  </si>
  <si>
    <t>Michael Floyd</t>
  </si>
  <si>
    <t>Latavius Murray</t>
  </si>
  <si>
    <t>Jimmy Graham</t>
  </si>
  <si>
    <t>Mark Ingram</t>
  </si>
  <si>
    <t>Jarvis Landry</t>
  </si>
  <si>
    <t>Ryan Fitzpatrick</t>
  </si>
  <si>
    <t>Larry Fitzgerald</t>
  </si>
  <si>
    <t>Alfred Morris</t>
  </si>
  <si>
    <t>T.J. Yeldon</t>
  </si>
  <si>
    <t>Allen Robinson</t>
  </si>
  <si>
    <t>Greg Olsen</t>
  </si>
  <si>
    <t>Nick Foles</t>
  </si>
  <si>
    <t>Pierre Garcon</t>
  </si>
  <si>
    <t>Joique Bell</t>
  </si>
  <si>
    <t>DeAngelo Williams</t>
  </si>
  <si>
    <t>Brian Hoyer</t>
  </si>
  <si>
    <t>Rashad Jennings</t>
  </si>
  <si>
    <t>Tyrod Taylor</t>
  </si>
  <si>
    <t>Kirk Cousins</t>
  </si>
  <si>
    <t>Kenny Britt</t>
  </si>
  <si>
    <t>Travis Kelce</t>
  </si>
  <si>
    <t>Giovani Bernard</t>
  </si>
  <si>
    <t>Doug Baldwin</t>
  </si>
  <si>
    <t>Isaiah Crowell</t>
  </si>
  <si>
    <t>Doug Martin</t>
  </si>
  <si>
    <t>John Brown</t>
  </si>
  <si>
    <t>Darren McFadden</t>
  </si>
  <si>
    <t>Davante Adams</t>
  </si>
  <si>
    <t>Marvin Jones</t>
  </si>
  <si>
    <t>Chris Ivory</t>
  </si>
  <si>
    <t>Jason Witten</t>
  </si>
  <si>
    <t>Terrance Williams</t>
  </si>
  <si>
    <t>Allen Hurns</t>
  </si>
  <si>
    <t>Jordan Cameron</t>
  </si>
  <si>
    <t>Danny Amendola</t>
  </si>
  <si>
    <t>Charles Clay</t>
  </si>
  <si>
    <t>Ryan Mathews</t>
  </si>
  <si>
    <t>Zach Ertz</t>
  </si>
  <si>
    <t>Alfred Blue</t>
  </si>
  <si>
    <t>Kyle Rudolph</t>
  </si>
  <si>
    <t>Tyler Eifert</t>
  </si>
  <si>
    <t>Owen Daniels</t>
  </si>
  <si>
    <t>Delanie Walker</t>
  </si>
  <si>
    <t>Austin Seferian-Jenkins</t>
  </si>
  <si>
    <t>Heath Miller</t>
  </si>
  <si>
    <t>Vernon Davis</t>
  </si>
  <si>
    <t>Jared Cook</t>
  </si>
  <si>
    <t>Eric Ebron</t>
  </si>
  <si>
    <t>Crockett Gillmore</t>
  </si>
  <si>
    <t>Richard Rodgers</t>
  </si>
  <si>
    <t>Team</t>
  </si>
  <si>
    <t>PIT</t>
  </si>
  <si>
    <t>DEN</t>
  </si>
  <si>
    <t>SEA</t>
  </si>
  <si>
    <t>MIA</t>
  </si>
  <si>
    <t>WAS</t>
  </si>
  <si>
    <t>MIN</t>
  </si>
  <si>
    <t>TEN</t>
  </si>
  <si>
    <t>BAL</t>
  </si>
  <si>
    <t>HOU</t>
  </si>
  <si>
    <t>Ben Watson</t>
  </si>
  <si>
    <t>@OAK</t>
  </si>
  <si>
    <t>Odell Beckham</t>
  </si>
  <si>
    <t>Brian</t>
  </si>
  <si>
    <t>Hoyer</t>
  </si>
  <si>
    <t>Carson</t>
  </si>
  <si>
    <t>Palmer</t>
  </si>
  <si>
    <t>Jameis</t>
  </si>
  <si>
    <t>Winston</t>
  </si>
  <si>
    <t>Kirk</t>
  </si>
  <si>
    <t>Cousins</t>
  </si>
  <si>
    <t>Marcus</t>
  </si>
  <si>
    <t>Mariota</t>
  </si>
  <si>
    <t>Nick</t>
  </si>
  <si>
    <t>Foles</t>
  </si>
  <si>
    <t>Fitzpatrick</t>
  </si>
  <si>
    <t>Sam</t>
  </si>
  <si>
    <t>Bradford</t>
  </si>
  <si>
    <t>Tyrod</t>
  </si>
  <si>
    <t>Adrian</t>
  </si>
  <si>
    <t>Peterson</t>
  </si>
  <si>
    <t>Ellington</t>
  </si>
  <si>
    <t>DeAngelo</t>
  </si>
  <si>
    <t>T.J.</t>
  </si>
  <si>
    <t>Yeldon</t>
  </si>
  <si>
    <t>Blue</t>
  </si>
  <si>
    <t>Randle</t>
  </si>
  <si>
    <t>Rashad</t>
  </si>
  <si>
    <t>Shane</t>
  </si>
  <si>
    <t>Vereen</t>
  </si>
  <si>
    <t>McFadden</t>
  </si>
  <si>
    <t>Danny</t>
  </si>
  <si>
    <t>Mathews</t>
  </si>
  <si>
    <t>Julian</t>
  </si>
  <si>
    <t>Edelman</t>
  </si>
  <si>
    <t>Brandin</t>
  </si>
  <si>
    <t>Cooks</t>
  </si>
  <si>
    <t>Davante</t>
  </si>
  <si>
    <t>Adams</t>
  </si>
  <si>
    <t>Allen</t>
  </si>
  <si>
    <t>Amari</t>
  </si>
  <si>
    <t>Cooper</t>
  </si>
  <si>
    <t>Fitzgerald</t>
  </si>
  <si>
    <t>Robinson</t>
  </si>
  <si>
    <t>Brandon</t>
  </si>
  <si>
    <t>Marshall</t>
  </si>
  <si>
    <t>John</t>
  </si>
  <si>
    <t>Hurns</t>
  </si>
  <si>
    <t>Terrance</t>
  </si>
  <si>
    <t>Amendola</t>
  </si>
  <si>
    <t>Britt</t>
  </si>
  <si>
    <t>Tyler</t>
  </si>
  <si>
    <t>Eifert</t>
  </si>
  <si>
    <t>Rudolph</t>
  </si>
  <si>
    <t>Austin</t>
  </si>
  <si>
    <t>Seferian-Jenkins</t>
  </si>
  <si>
    <t>Richard</t>
  </si>
  <si>
    <t>Watson</t>
  </si>
  <si>
    <t>Crockett</t>
  </si>
  <si>
    <t>Gillmore</t>
  </si>
  <si>
    <t>@PHI</t>
  </si>
  <si>
    <t>@NYG</t>
  </si>
  <si>
    <t>@GB</t>
  </si>
  <si>
    <t>@CIN</t>
  </si>
  <si>
    <t>@PIT</t>
  </si>
  <si>
    <t>Johnny Manziel</t>
  </si>
  <si>
    <t>Chris Johnson</t>
  </si>
  <si>
    <t>David Johnson</t>
  </si>
  <si>
    <t>Darren Sproles</t>
  </si>
  <si>
    <t>LeGarrette Blount</t>
  </si>
  <si>
    <t>Javorius Allen</t>
  </si>
  <si>
    <t>Duke Johnson</t>
  </si>
  <si>
    <t>Ronnie Hillman</t>
  </si>
  <si>
    <t>Matt Jones</t>
  </si>
  <si>
    <t>Chris Polk</t>
  </si>
  <si>
    <t>Charles Sims</t>
  </si>
  <si>
    <t>Marcel Reece</t>
  </si>
  <si>
    <t>James Starks</t>
  </si>
  <si>
    <t>Karlos Williams</t>
  </si>
  <si>
    <t>Dexter McCluster</t>
  </si>
  <si>
    <t>Theo Riddick</t>
  </si>
  <si>
    <t>Chris Thompson</t>
  </si>
  <si>
    <t>Brandon Bolden</t>
  </si>
  <si>
    <t>Jeremy Langford</t>
  </si>
  <si>
    <t>Lance Kendricks</t>
  </si>
  <si>
    <t>Scott Chandler</t>
  </si>
  <si>
    <t>Gary Barnidge</t>
  </si>
  <si>
    <t>Luke Willson</t>
  </si>
  <si>
    <t>Jermaine Gresham</t>
  </si>
  <si>
    <t>Anthony Fasano</t>
  </si>
  <si>
    <t>Clive Walford</t>
  </si>
  <si>
    <t>James Jones</t>
  </si>
  <si>
    <t>Rueben Randle</t>
  </si>
  <si>
    <t>Kamar Aiken</t>
  </si>
  <si>
    <t>Rishard Matthews</t>
  </si>
  <si>
    <t>Nate Washington</t>
  </si>
  <si>
    <t>Cecil Shorts</t>
  </si>
  <si>
    <t>Tavon Austin</t>
  </si>
  <si>
    <t>Michael Crabtree</t>
  </si>
  <si>
    <t>Jermaine Kearse</t>
  </si>
  <si>
    <t>Travis Benjamin</t>
  </si>
  <si>
    <t>Corey Brown</t>
  </si>
  <si>
    <t>Robert Woods</t>
  </si>
  <si>
    <t>Tyler Lockett</t>
  </si>
  <si>
    <t>Justin Hunter</t>
  </si>
  <si>
    <t>Harry Douglas</t>
  </si>
  <si>
    <t>Marquess Wilson</t>
  </si>
  <si>
    <t>Willie Snead</t>
  </si>
  <si>
    <t>Dwayne Harris</t>
  </si>
  <si>
    <t>Dorial Green-Beckham</t>
  </si>
  <si>
    <t>Chris Givens</t>
  </si>
  <si>
    <t>Matt Cassel</t>
  </si>
  <si>
    <t>C.J. Spiller</t>
  </si>
  <si>
    <t>Charcandrick West</t>
  </si>
  <si>
    <t>James White</t>
  </si>
  <si>
    <t>LeGarrette</t>
  </si>
  <si>
    <t>Blount</t>
  </si>
  <si>
    <t>Sproles</t>
  </si>
  <si>
    <t>David</t>
  </si>
  <si>
    <t>Johnny</t>
  </si>
  <si>
    <t>Manziel</t>
  </si>
  <si>
    <t>James</t>
  </si>
  <si>
    <t>Lance</t>
  </si>
  <si>
    <t>Nate</t>
  </si>
  <si>
    <t>Washington</t>
  </si>
  <si>
    <t>Ronnie</t>
  </si>
  <si>
    <t>Hillman</t>
  </si>
  <si>
    <t>Rueben</t>
  </si>
  <si>
    <t>Kamar</t>
  </si>
  <si>
    <t>Aiken</t>
  </si>
  <si>
    <t>Crabtree</t>
  </si>
  <si>
    <t>Cecil</t>
  </si>
  <si>
    <t>Shorts</t>
  </si>
  <si>
    <t>Javorius</t>
  </si>
  <si>
    <t>Duke</t>
  </si>
  <si>
    <t>Tavon</t>
  </si>
  <si>
    <t>Rishard</t>
  </si>
  <si>
    <t>Todd Gurley</t>
  </si>
  <si>
    <t>Antonio Andrews</t>
  </si>
  <si>
    <t>Landry Jones</t>
  </si>
  <si>
    <t>Julius Thomas</t>
  </si>
  <si>
    <t>Orleans Darkwa</t>
  </si>
  <si>
    <t>Stefon Diggs</t>
  </si>
  <si>
    <t>Jay Ajayi</t>
  </si>
  <si>
    <t>Kendricks</t>
  </si>
  <si>
    <t>Scott</t>
  </si>
  <si>
    <t>Chandler</t>
  </si>
  <si>
    <t>Gary</t>
  </si>
  <si>
    <t>Barnidge</t>
  </si>
  <si>
    <t>@TEN</t>
  </si>
  <si>
    <t>@TB</t>
  </si>
  <si>
    <t>@SEA</t>
  </si>
  <si>
    <t>@STL</t>
  </si>
  <si>
    <t>@NYJ</t>
  </si>
  <si>
    <t>@BAL</t>
  </si>
  <si>
    <t>@DEN</t>
  </si>
  <si>
    <t>Will Tye</t>
  </si>
  <si>
    <t>Martavis Bryant</t>
  </si>
  <si>
    <t>Brandon LaFell</t>
  </si>
  <si>
    <t>Ted Ginn</t>
  </si>
  <si>
    <t>Todd</t>
  </si>
  <si>
    <t>Gurley</t>
  </si>
  <si>
    <t>Langford</t>
  </si>
  <si>
    <t>Andrews</t>
  </si>
  <si>
    <t>Charcandrick</t>
  </si>
  <si>
    <t>West</t>
  </si>
  <si>
    <t>Stefon</t>
  </si>
  <si>
    <t>Diggs</t>
  </si>
  <si>
    <t>Willie</t>
  </si>
  <si>
    <t>Snead</t>
  </si>
  <si>
    <t>Benjamin</t>
  </si>
  <si>
    <t>LaFell</t>
  </si>
  <si>
    <t>Cassel</t>
  </si>
  <si>
    <t>DeSean</t>
  </si>
  <si>
    <t>Martavis</t>
  </si>
  <si>
    <t>Ted</t>
  </si>
  <si>
    <t>Ginn</t>
  </si>
  <si>
    <t>Sims</t>
  </si>
  <si>
    <t>Karlos</t>
  </si>
  <si>
    <t>Starks</t>
  </si>
  <si>
    <t>Julius</t>
  </si>
  <si>
    <t>Dorial</t>
  </si>
  <si>
    <t>Green-Beckham</t>
  </si>
  <si>
    <t>Marvin</t>
  </si>
  <si>
    <t>Orleans</t>
  </si>
  <si>
    <t>Darkwa</t>
  </si>
  <si>
    <t>Theo</t>
  </si>
  <si>
    <t>Riddick</t>
  </si>
  <si>
    <t>Polk</t>
  </si>
  <si>
    <t>Robert</t>
  </si>
  <si>
    <t>Woods</t>
  </si>
  <si>
    <t>Jermaine</t>
  </si>
  <si>
    <t>Kearse</t>
  </si>
  <si>
    <t>Thompson</t>
  </si>
  <si>
    <t>Hunter</t>
  </si>
  <si>
    <t>Spiller</t>
  </si>
  <si>
    <t>Lockett</t>
  </si>
  <si>
    <t>Bolden</t>
  </si>
  <si>
    <t>Dexter</t>
  </si>
  <si>
    <t>McCluster</t>
  </si>
  <si>
    <t>Marquess</t>
  </si>
  <si>
    <t>Anthony</t>
  </si>
  <si>
    <t>Fasano</t>
  </si>
  <si>
    <t>Givens</t>
  </si>
  <si>
    <t>Ajayi</t>
  </si>
  <si>
    <t>Harris</t>
  </si>
  <si>
    <t>Harry</t>
  </si>
  <si>
    <t>Douglas</t>
  </si>
  <si>
    <t>Gresham</t>
  </si>
  <si>
    <t>Marcel</t>
  </si>
  <si>
    <t>Reece</t>
  </si>
  <si>
    <t>Clive</t>
  </si>
  <si>
    <t>Walford</t>
  </si>
  <si>
    <t>Luke</t>
  </si>
  <si>
    <t>Willson</t>
  </si>
  <si>
    <t>n/a</t>
  </si>
  <si>
    <t>Corey</t>
  </si>
  <si>
    <t>Will</t>
  </si>
  <si>
    <t>Tye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</si>
</sst>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 (Body)"/>
    </font>
    <font>
      <b/>
      <sz val="11"/>
      <color theme="1"/>
      <name val="Calibri (Body)"/>
    </font>
    <font>
      <sz val="11"/>
      <color theme="1"/>
      <name val="Calibri (Body)"/>
    </font>
    <font>
      <b/>
      <sz val="11"/>
      <color rgb="FF000000"/>
      <name val="Calibri (Body)"/>
    </font>
    <font>
      <sz val="11"/>
      <name val="Calibri (Body)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4"/>
      <name val="Calibri (Body)"/>
    </font>
    <font>
      <b/>
      <sz val="11"/>
      <color rgb="FFFF0000"/>
      <name val="Calibri (Body)"/>
    </font>
    <font>
      <b/>
      <sz val="11"/>
      <color theme="9"/>
      <name val="Calibri (Body)"/>
    </font>
    <font>
      <b/>
      <sz val="11"/>
      <color rgb="FF44546A"/>
      <name val="Calibri (Body)"/>
    </font>
    <font>
      <b/>
      <sz val="11"/>
      <color theme="8"/>
      <name val="Calibri (Body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16">
    <xf numFmtId="0" fontId="0" fillId="0" borderId="0"/>
    <xf numFmtId="0" fontId="1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1" xfId="1" applyFont="1"/>
    <xf numFmtId="0" fontId="2" fillId="0" borderId="1" xfId="1" applyNumberFormat="1" applyFont="1"/>
    <xf numFmtId="0" fontId="4" fillId="0" borderId="0" xfId="0" applyFont="1"/>
    <xf numFmtId="0" fontId="3" fillId="0" borderId="0" xfId="0" applyFont="1"/>
    <xf numFmtId="0" fontId="4" fillId="0" borderId="0" xfId="0" applyNumberFormat="1" applyFont="1"/>
    <xf numFmtId="0" fontId="2" fillId="0" borderId="1" xfId="1" applyFont="1" applyAlignment="1">
      <alignment horizontal="left"/>
    </xf>
    <xf numFmtId="0" fontId="2" fillId="0" borderId="1" xfId="1" applyFont="1" applyFill="1"/>
    <xf numFmtId="0" fontId="2" fillId="0" borderId="1" xfId="1" applyFont="1" applyAlignment="1">
      <alignment vertical="top" wrapText="1"/>
    </xf>
    <xf numFmtId="0" fontId="2" fillId="0" borderId="1" xfId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/>
    <xf numFmtId="2" fontId="4" fillId="0" borderId="0" xfId="0" applyNumberFormat="1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2" xfId="0" applyFont="1" applyBorder="1" applyAlignment="1">
      <alignment wrapText="1"/>
    </xf>
    <xf numFmtId="0" fontId="12" fillId="0" borderId="2" xfId="0" applyFont="1" applyBorder="1"/>
    <xf numFmtId="0" fontId="13" fillId="0" borderId="0" xfId="0" applyFont="1"/>
  </cellXfs>
  <cellStyles count="31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Heading 3" xfId="1" builtinId="18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abSelected="1" zoomScale="80" zoomScaleNormal="80" zoomScalePageLayoutView="80" workbookViewId="0">
      <pane ySplit="1" topLeftCell="A2" activePane="bottomLeft" state="frozen"/>
      <selection pane="bottomLeft"/>
    </sheetView>
  </sheetViews>
  <sheetFormatPr defaultColWidth="12.44140625" defaultRowHeight="13.8"/>
  <cols>
    <col min="1" max="1" width="10" style="4" bestFit="1" customWidth="1"/>
    <col min="2" max="2" width="16.44140625" style="4" bestFit="1" customWidth="1"/>
    <col min="3" max="3" width="20.6640625" style="4" bestFit="1" customWidth="1"/>
    <col min="4" max="4" width="7" style="4" bestFit="1" customWidth="1"/>
    <col min="5" max="5" width="8" style="3" bestFit="1" customWidth="1"/>
    <col min="6" max="6" width="8.44140625" style="3" customWidth="1"/>
    <col min="7" max="7" width="6.88671875" style="3" customWidth="1"/>
    <col min="8" max="8" width="6.33203125" style="3" customWidth="1"/>
    <col min="9" max="9" width="10.6640625" style="3" customWidth="1"/>
    <col min="10" max="10" width="9.44140625" style="3" customWidth="1"/>
    <col min="11" max="12" width="25" style="3" bestFit="1" customWidth="1"/>
    <col min="13" max="13" width="16.44140625" style="3" bestFit="1" customWidth="1"/>
    <col min="14" max="14" width="19.33203125" style="3" bestFit="1" customWidth="1"/>
    <col min="15" max="15" width="16.44140625" style="5" bestFit="1" customWidth="1"/>
    <col min="16" max="16" width="19.33203125" style="5" bestFit="1" customWidth="1"/>
    <col min="17" max="17" width="15.6640625" style="3" bestFit="1" customWidth="1"/>
    <col min="18" max="18" width="18.44140625" style="3" bestFit="1" customWidth="1"/>
    <col min="19" max="16384" width="12.44140625" style="3"/>
  </cols>
  <sheetData>
    <row r="1" spans="1:18" s="1" customFormat="1" ht="14.4" thickBot="1">
      <c r="A1" s="1" t="s">
        <v>78</v>
      </c>
      <c r="B1" s="1" t="s">
        <v>79</v>
      </c>
      <c r="C1" s="1" t="s">
        <v>98</v>
      </c>
      <c r="D1" s="1" t="s">
        <v>326</v>
      </c>
      <c r="E1" s="1" t="s">
        <v>0</v>
      </c>
      <c r="F1" s="1" t="s">
        <v>1</v>
      </c>
      <c r="G1" s="1" t="s">
        <v>11</v>
      </c>
      <c r="H1" s="1" t="s">
        <v>81</v>
      </c>
      <c r="I1" s="1" t="s">
        <v>2</v>
      </c>
      <c r="J1" s="1" t="s">
        <v>82</v>
      </c>
      <c r="K1" s="1" t="s">
        <v>3</v>
      </c>
      <c r="L1" s="1" t="s">
        <v>4</v>
      </c>
      <c r="M1" s="1" t="s">
        <v>5</v>
      </c>
      <c r="N1" s="1" t="s">
        <v>6</v>
      </c>
      <c r="O1" s="2" t="s">
        <v>7</v>
      </c>
      <c r="P1" s="2" t="s">
        <v>8</v>
      </c>
      <c r="Q1" s="1" t="s">
        <v>9</v>
      </c>
      <c r="R1" s="1" t="s">
        <v>10</v>
      </c>
    </row>
    <row r="2" spans="1:18">
      <c r="A2" s="4" t="s">
        <v>154</v>
      </c>
      <c r="B2" s="4" t="s">
        <v>155</v>
      </c>
      <c r="C2" s="4" t="s">
        <v>236</v>
      </c>
      <c r="D2" s="3" t="s">
        <v>237</v>
      </c>
      <c r="E2" s="3" t="s">
        <v>397</v>
      </c>
      <c r="F2" s="14">
        <v>324.59666666666669</v>
      </c>
      <c r="G2" s="14">
        <v>2.6133333333333333</v>
      </c>
      <c r="H2" s="14">
        <v>0.86</v>
      </c>
      <c r="I2" s="14">
        <v>4.6366666666666667</v>
      </c>
      <c r="J2" s="14">
        <v>0.20666666666666667</v>
      </c>
      <c r="K2" s="14">
        <f t="shared" ref="K2:K29" si="0">(F2/25)+(G2*4)+(H2*-1)+(I2/10)+(J2*6)</f>
        <v>24.280866666666665</v>
      </c>
      <c r="L2" s="14">
        <f t="shared" ref="L2:L29" si="1">(F2/25)+(G2*6)+(H2*-1)+(I2/10)+(J2*6)</f>
        <v>29.507533333333331</v>
      </c>
      <c r="M2" s="14">
        <f t="shared" ref="M2:M29" si="2">F2/25 + G2*4 + H2*-1+I2/10 + J2*6</f>
        <v>24.280866666666665</v>
      </c>
      <c r="N2" s="14">
        <f t="shared" ref="N2:N29" si="3">M2</f>
        <v>24.280866666666665</v>
      </c>
      <c r="O2" s="3">
        <v>9100</v>
      </c>
      <c r="P2" s="3">
        <v>8600</v>
      </c>
      <c r="Q2" s="14">
        <f t="shared" ref="Q2:Q29" si="4">(M2/O2)*1000</f>
        <v>2.6682271062271061</v>
      </c>
      <c r="R2" s="14">
        <f t="shared" ref="R2:R29" si="5">N2/P2*1000</f>
        <v>2.8233565891472865</v>
      </c>
    </row>
    <row r="3" spans="1:18">
      <c r="A3" s="4" t="s">
        <v>123</v>
      </c>
      <c r="B3" s="4" t="s">
        <v>124</v>
      </c>
      <c r="C3" s="4" t="s">
        <v>227</v>
      </c>
      <c r="D3" s="3" t="s">
        <v>228</v>
      </c>
      <c r="E3" s="3" t="s">
        <v>202</v>
      </c>
      <c r="F3" s="14">
        <v>273.01</v>
      </c>
      <c r="G3" s="14">
        <v>2.3699999999999997</v>
      </c>
      <c r="H3" s="14">
        <v>0.6166666666666667</v>
      </c>
      <c r="I3" s="14">
        <v>22.95</v>
      </c>
      <c r="J3" s="14">
        <v>0.20333333333333334</v>
      </c>
      <c r="K3" s="14">
        <f t="shared" si="0"/>
        <v>23.298733333333331</v>
      </c>
      <c r="L3" s="14">
        <f t="shared" si="1"/>
        <v>28.038733333333333</v>
      </c>
      <c r="M3" s="14">
        <f t="shared" si="2"/>
        <v>23.298733333333331</v>
      </c>
      <c r="N3" s="14">
        <f t="shared" si="3"/>
        <v>23.298733333333331</v>
      </c>
      <c r="O3" s="3">
        <v>9200</v>
      </c>
      <c r="P3" s="3">
        <v>7500</v>
      </c>
      <c r="Q3" s="14">
        <f t="shared" si="4"/>
        <v>2.5324710144927534</v>
      </c>
      <c r="R3" s="14">
        <f t="shared" si="5"/>
        <v>3.1064977777777778</v>
      </c>
    </row>
    <row r="4" spans="1:18">
      <c r="A4" s="4" t="s">
        <v>30</v>
      </c>
      <c r="B4" s="4" t="s">
        <v>31</v>
      </c>
      <c r="C4" s="4" t="s">
        <v>221</v>
      </c>
      <c r="D4" s="3" t="s">
        <v>193</v>
      </c>
      <c r="E4" s="3" t="s">
        <v>204</v>
      </c>
      <c r="F4" s="14">
        <v>313.43666666666672</v>
      </c>
      <c r="G4" s="14">
        <v>2.0100000000000002</v>
      </c>
      <c r="H4" s="14">
        <v>0.79999999999999993</v>
      </c>
      <c r="I4" s="14">
        <v>3.3133333333333339</v>
      </c>
      <c r="J4" s="14">
        <v>0.04</v>
      </c>
      <c r="K4" s="14">
        <f t="shared" si="0"/>
        <v>20.348800000000001</v>
      </c>
      <c r="L4" s="14">
        <f t="shared" si="1"/>
        <v>24.3688</v>
      </c>
      <c r="M4" s="14">
        <f t="shared" si="2"/>
        <v>20.348800000000001</v>
      </c>
      <c r="N4" s="14">
        <f t="shared" si="3"/>
        <v>20.348800000000001</v>
      </c>
      <c r="O4" s="3">
        <v>8600</v>
      </c>
      <c r="P4" s="3">
        <v>7400</v>
      </c>
      <c r="Q4" s="14">
        <f t="shared" si="4"/>
        <v>2.3661395348837209</v>
      </c>
      <c r="R4" s="14">
        <f t="shared" si="5"/>
        <v>2.7498378378378381</v>
      </c>
    </row>
    <row r="5" spans="1:18">
      <c r="A5" s="4" t="s">
        <v>211</v>
      </c>
      <c r="B5" s="4" t="s">
        <v>212</v>
      </c>
      <c r="C5" s="4" t="s">
        <v>240</v>
      </c>
      <c r="D5" s="3" t="s">
        <v>214</v>
      </c>
      <c r="E5" s="3" t="s">
        <v>485</v>
      </c>
      <c r="F5" s="14">
        <v>215.75333333333333</v>
      </c>
      <c r="G5" s="14">
        <v>1.5</v>
      </c>
      <c r="H5" s="14">
        <v>0.96666666666666679</v>
      </c>
      <c r="I5" s="14">
        <v>43.830000000000005</v>
      </c>
      <c r="J5" s="14">
        <v>0.3666666666666667</v>
      </c>
      <c r="K5" s="14">
        <f t="shared" si="0"/>
        <v>20.246466666666667</v>
      </c>
      <c r="L5" s="14">
        <f t="shared" si="1"/>
        <v>23.246466666666667</v>
      </c>
      <c r="M5" s="14">
        <f t="shared" si="2"/>
        <v>20.246466666666667</v>
      </c>
      <c r="N5" s="14">
        <f t="shared" si="3"/>
        <v>20.246466666666667</v>
      </c>
      <c r="O5" s="3">
        <v>8200</v>
      </c>
      <c r="P5" s="3">
        <v>7000</v>
      </c>
      <c r="Q5" s="14">
        <f t="shared" si="4"/>
        <v>2.4690813008130084</v>
      </c>
      <c r="R5" s="14">
        <f t="shared" si="5"/>
        <v>2.892352380952381</v>
      </c>
    </row>
    <row r="6" spans="1:18">
      <c r="A6" s="4" t="s">
        <v>33</v>
      </c>
      <c r="B6" s="4" t="s">
        <v>34</v>
      </c>
      <c r="C6" s="4" t="s">
        <v>267</v>
      </c>
      <c r="D6" s="3" t="s">
        <v>196</v>
      </c>
      <c r="E6" s="3" t="s">
        <v>335</v>
      </c>
      <c r="F6" s="14">
        <v>261.21999999999997</v>
      </c>
      <c r="G6" s="14">
        <v>2.12</v>
      </c>
      <c r="H6" s="14">
        <v>0.67666666666666664</v>
      </c>
      <c r="I6" s="14">
        <v>9.5466666666666669</v>
      </c>
      <c r="J6" s="14">
        <v>0.17</v>
      </c>
      <c r="K6" s="14">
        <f t="shared" si="0"/>
        <v>20.226800000000001</v>
      </c>
      <c r="L6" s="14">
        <f t="shared" si="1"/>
        <v>24.466799999999999</v>
      </c>
      <c r="M6" s="14">
        <f t="shared" si="2"/>
        <v>20.226800000000001</v>
      </c>
      <c r="N6" s="14">
        <f t="shared" si="3"/>
        <v>20.226800000000001</v>
      </c>
      <c r="O6" s="3">
        <v>8100</v>
      </c>
      <c r="P6" s="3">
        <v>6500</v>
      </c>
      <c r="Q6" s="14">
        <f t="shared" si="4"/>
        <v>2.4971358024691361</v>
      </c>
      <c r="R6" s="14">
        <f t="shared" si="5"/>
        <v>3.1118153846153849</v>
      </c>
    </row>
    <row r="7" spans="1:18">
      <c r="A7" s="4" t="s">
        <v>102</v>
      </c>
      <c r="B7" s="4" t="s">
        <v>103</v>
      </c>
      <c r="C7" s="4" t="s">
        <v>268</v>
      </c>
      <c r="D7" s="3" t="s">
        <v>197</v>
      </c>
      <c r="E7" s="3" t="s">
        <v>332</v>
      </c>
      <c r="F7" s="14">
        <v>266.38666666666666</v>
      </c>
      <c r="G7" s="14">
        <v>1.8533333333333335</v>
      </c>
      <c r="H7" s="14">
        <v>0.73666666666666669</v>
      </c>
      <c r="I7" s="14">
        <v>7.0766666666666671</v>
      </c>
      <c r="J7" s="14">
        <v>5.6666666666666671E-2</v>
      </c>
      <c r="K7" s="14">
        <f t="shared" si="0"/>
        <v>18.379799999999999</v>
      </c>
      <c r="L7" s="14">
        <f t="shared" si="1"/>
        <v>22.086466666666666</v>
      </c>
      <c r="M7" s="14">
        <f t="shared" si="2"/>
        <v>18.379799999999999</v>
      </c>
      <c r="N7" s="14">
        <f t="shared" si="3"/>
        <v>18.379799999999999</v>
      </c>
      <c r="O7" s="3">
        <v>7500</v>
      </c>
      <c r="P7" s="3">
        <v>5800</v>
      </c>
      <c r="Q7" s="14">
        <f t="shared" si="4"/>
        <v>2.4506399999999999</v>
      </c>
      <c r="R7" s="14">
        <f t="shared" si="5"/>
        <v>3.1689310344827586</v>
      </c>
    </row>
    <row r="8" spans="1:18">
      <c r="A8" s="4" t="s">
        <v>158</v>
      </c>
      <c r="B8" s="4" t="s">
        <v>159</v>
      </c>
      <c r="C8" s="4" t="s">
        <v>274</v>
      </c>
      <c r="D8" s="3" t="s">
        <v>194</v>
      </c>
      <c r="E8" s="3" t="s">
        <v>490</v>
      </c>
      <c r="F8" s="14">
        <v>261.89000000000004</v>
      </c>
      <c r="G8" s="14">
        <v>1.6033333333333335</v>
      </c>
      <c r="H8" s="14">
        <v>0.98666666666666669</v>
      </c>
      <c r="I8" s="14">
        <v>17.673333333333332</v>
      </c>
      <c r="J8" s="14">
        <v>0.08</v>
      </c>
      <c r="K8" s="14">
        <f t="shared" si="0"/>
        <v>18.149600000000003</v>
      </c>
      <c r="L8" s="14">
        <f t="shared" si="1"/>
        <v>21.35626666666667</v>
      </c>
      <c r="M8" s="14">
        <f t="shared" si="2"/>
        <v>18.149600000000003</v>
      </c>
      <c r="N8" s="14">
        <f t="shared" si="3"/>
        <v>18.149600000000003</v>
      </c>
      <c r="O8" s="3">
        <v>7800</v>
      </c>
      <c r="P8" s="3">
        <v>5600</v>
      </c>
      <c r="Q8" s="14">
        <f t="shared" si="4"/>
        <v>2.3268717948717956</v>
      </c>
      <c r="R8" s="14">
        <f t="shared" si="5"/>
        <v>3.2410000000000005</v>
      </c>
    </row>
    <row r="9" spans="1:18">
      <c r="A9" s="4" t="s">
        <v>345</v>
      </c>
      <c r="B9" s="4" t="s">
        <v>346</v>
      </c>
      <c r="C9" s="4" t="s">
        <v>294</v>
      </c>
      <c r="D9" s="3" t="s">
        <v>331</v>
      </c>
      <c r="E9" s="3" t="s">
        <v>193</v>
      </c>
      <c r="F9" s="14">
        <v>267.6466666666667</v>
      </c>
      <c r="G9" s="14">
        <v>1.8366666666666667</v>
      </c>
      <c r="H9" s="14">
        <v>0.87666666666666659</v>
      </c>
      <c r="I9" s="14">
        <v>4.1766666666666667</v>
      </c>
      <c r="J9" s="14">
        <v>5.3333333333333337E-2</v>
      </c>
      <c r="K9" s="14">
        <f t="shared" si="0"/>
        <v>17.913533333333337</v>
      </c>
      <c r="L9" s="14">
        <f t="shared" si="1"/>
        <v>21.586866666666669</v>
      </c>
      <c r="M9" s="14">
        <f t="shared" si="2"/>
        <v>17.913533333333337</v>
      </c>
      <c r="N9" s="14">
        <f t="shared" si="3"/>
        <v>17.913533333333337</v>
      </c>
      <c r="O9" s="3">
        <v>6500</v>
      </c>
      <c r="P9" s="3">
        <v>5200</v>
      </c>
      <c r="Q9" s="14">
        <f t="shared" si="4"/>
        <v>2.7559282051282055</v>
      </c>
      <c r="R9" s="14">
        <f t="shared" si="5"/>
        <v>3.4449102564102572</v>
      </c>
    </row>
    <row r="10" spans="1:18">
      <c r="A10" s="4" t="s">
        <v>117</v>
      </c>
      <c r="B10" s="4" t="s">
        <v>37</v>
      </c>
      <c r="C10" s="4" t="s">
        <v>242</v>
      </c>
      <c r="D10" s="3" t="s">
        <v>224</v>
      </c>
      <c r="E10" s="3" t="s">
        <v>237</v>
      </c>
      <c r="F10" s="14">
        <v>283.67</v>
      </c>
      <c r="G10" s="14">
        <v>1.7333333333333334</v>
      </c>
      <c r="H10" s="14">
        <v>1.07</v>
      </c>
      <c r="I10" s="14">
        <v>5.1333333333333337</v>
      </c>
      <c r="J10" s="14">
        <v>2.6666666666666668E-2</v>
      </c>
      <c r="K10" s="14">
        <f t="shared" si="0"/>
        <v>17.883466666666664</v>
      </c>
      <c r="L10" s="14">
        <f t="shared" si="1"/>
        <v>21.350133333333332</v>
      </c>
      <c r="M10" s="14">
        <f t="shared" si="2"/>
        <v>17.883466666666664</v>
      </c>
      <c r="N10" s="14">
        <f t="shared" si="3"/>
        <v>17.883466666666664</v>
      </c>
      <c r="O10" s="3">
        <v>7400</v>
      </c>
      <c r="P10" s="3">
        <v>6700</v>
      </c>
      <c r="Q10" s="14">
        <f t="shared" si="4"/>
        <v>2.4166846846846841</v>
      </c>
      <c r="R10" s="14">
        <f t="shared" si="5"/>
        <v>2.6691741293532334</v>
      </c>
    </row>
    <row r="11" spans="1:18">
      <c r="A11" s="4" t="s">
        <v>125</v>
      </c>
      <c r="B11" s="4" t="s">
        <v>126</v>
      </c>
      <c r="C11" s="4" t="s">
        <v>250</v>
      </c>
      <c r="D11" s="3" t="s">
        <v>202</v>
      </c>
      <c r="E11" s="3" t="s">
        <v>398</v>
      </c>
      <c r="F11" s="14">
        <v>272.3</v>
      </c>
      <c r="G11" s="14">
        <v>1.5733333333333335</v>
      </c>
      <c r="H11" s="14">
        <v>1.3533333333333335</v>
      </c>
      <c r="I11" s="14">
        <v>9.8633333333333333</v>
      </c>
      <c r="J11" s="14">
        <v>9.3333333333333338E-2</v>
      </c>
      <c r="K11" s="14">
        <f t="shared" si="0"/>
        <v>17.378333333333334</v>
      </c>
      <c r="L11" s="14">
        <f t="shared" si="1"/>
        <v>20.525000000000002</v>
      </c>
      <c r="M11" s="14">
        <f t="shared" si="2"/>
        <v>17.378333333333334</v>
      </c>
      <c r="N11" s="14">
        <f t="shared" si="3"/>
        <v>17.378333333333334</v>
      </c>
      <c r="O11" s="3">
        <v>6900</v>
      </c>
      <c r="P11" s="3">
        <v>5400</v>
      </c>
      <c r="Q11" s="14">
        <f t="shared" si="4"/>
        <v>2.5185990338164252</v>
      </c>
      <c r="R11" s="14">
        <f t="shared" si="5"/>
        <v>3.2182098765432099</v>
      </c>
    </row>
    <row r="12" spans="1:18">
      <c r="A12" s="4" t="s">
        <v>88</v>
      </c>
      <c r="B12" s="4" t="s">
        <v>37</v>
      </c>
      <c r="C12" s="4" t="s">
        <v>220</v>
      </c>
      <c r="D12" s="3" t="s">
        <v>328</v>
      </c>
      <c r="E12" s="3" t="s">
        <v>232</v>
      </c>
      <c r="F12" s="14">
        <v>273.44333333333333</v>
      </c>
      <c r="G12" s="14">
        <v>1.7666666666666666</v>
      </c>
      <c r="H12" s="14">
        <v>1.0599999999999998</v>
      </c>
      <c r="I12" s="14">
        <v>1.7166666666666666</v>
      </c>
      <c r="J12" s="14">
        <v>1.3333333333333334E-2</v>
      </c>
      <c r="K12" s="14">
        <f t="shared" si="0"/>
        <v>17.196066666666667</v>
      </c>
      <c r="L12" s="14">
        <f t="shared" si="1"/>
        <v>20.729400000000002</v>
      </c>
      <c r="M12" s="14">
        <f t="shared" si="2"/>
        <v>17.196066666666667</v>
      </c>
      <c r="N12" s="14">
        <f t="shared" si="3"/>
        <v>17.196066666666667</v>
      </c>
      <c r="O12" s="3">
        <v>7700</v>
      </c>
      <c r="P12" s="3">
        <v>6200</v>
      </c>
      <c r="Q12" s="14">
        <f t="shared" si="4"/>
        <v>2.2332554112554113</v>
      </c>
      <c r="R12" s="14">
        <f t="shared" si="5"/>
        <v>2.7735591397849464</v>
      </c>
    </row>
    <row r="13" spans="1:18">
      <c r="A13" s="4" t="s">
        <v>341</v>
      </c>
      <c r="B13" s="4" t="s">
        <v>342</v>
      </c>
      <c r="C13" s="4" t="s">
        <v>263</v>
      </c>
      <c r="D13" s="3" t="s">
        <v>195</v>
      </c>
      <c r="E13" s="3" t="s">
        <v>487</v>
      </c>
      <c r="F13" s="14">
        <v>261.41666666666669</v>
      </c>
      <c r="G13" s="14">
        <v>1.6600000000000001</v>
      </c>
      <c r="H13" s="14">
        <v>0.73333333333333339</v>
      </c>
      <c r="I13" s="14">
        <v>3.7099999999999995</v>
      </c>
      <c r="J13" s="14">
        <v>5.000000000000001E-2</v>
      </c>
      <c r="K13" s="14">
        <f t="shared" si="0"/>
        <v>17.034333333333333</v>
      </c>
      <c r="L13" s="14">
        <f t="shared" si="1"/>
        <v>20.354333333333333</v>
      </c>
      <c r="M13" s="14">
        <f t="shared" si="2"/>
        <v>17.034333333333333</v>
      </c>
      <c r="N13" s="14">
        <f t="shared" si="3"/>
        <v>17.034333333333333</v>
      </c>
      <c r="O13" s="3">
        <v>8000</v>
      </c>
      <c r="P13" s="3">
        <v>6900</v>
      </c>
      <c r="Q13" s="14">
        <f t="shared" si="4"/>
        <v>2.1292916666666666</v>
      </c>
      <c r="R13" s="14">
        <f t="shared" si="5"/>
        <v>2.4687439613526569</v>
      </c>
    </row>
    <row r="14" spans="1:18">
      <c r="A14" s="4" t="s">
        <v>35</v>
      </c>
      <c r="B14" s="4" t="s">
        <v>351</v>
      </c>
      <c r="C14" s="4" t="s">
        <v>281</v>
      </c>
      <c r="D14" s="3" t="s">
        <v>189</v>
      </c>
      <c r="E14" s="3" t="s">
        <v>201</v>
      </c>
      <c r="F14" s="14">
        <v>231.75333333333333</v>
      </c>
      <c r="G14" s="14">
        <v>1.5200000000000002</v>
      </c>
      <c r="H14" s="14">
        <v>0.96666666666666679</v>
      </c>
      <c r="I14" s="14">
        <v>16.573333333333334</v>
      </c>
      <c r="J14" s="14">
        <v>0.15333333333333335</v>
      </c>
      <c r="K14" s="14">
        <f t="shared" si="0"/>
        <v>16.960800000000003</v>
      </c>
      <c r="L14" s="14">
        <f t="shared" si="1"/>
        <v>20.000800000000005</v>
      </c>
      <c r="M14" s="14">
        <f t="shared" si="2"/>
        <v>16.960800000000003</v>
      </c>
      <c r="N14" s="14">
        <f t="shared" si="3"/>
        <v>16.960800000000003</v>
      </c>
      <c r="O14" s="3">
        <v>7200</v>
      </c>
      <c r="P14" s="3">
        <v>5100</v>
      </c>
      <c r="Q14" s="14">
        <f t="shared" si="4"/>
        <v>2.355666666666667</v>
      </c>
      <c r="R14" s="14">
        <f t="shared" si="5"/>
        <v>3.3256470588235301</v>
      </c>
    </row>
    <row r="15" spans="1:18">
      <c r="A15" s="4" t="s">
        <v>40</v>
      </c>
      <c r="B15" s="4" t="s">
        <v>41</v>
      </c>
      <c r="C15" s="4" t="s">
        <v>234</v>
      </c>
      <c r="D15" s="3" t="s">
        <v>329</v>
      </c>
      <c r="E15" s="3" t="s">
        <v>195</v>
      </c>
      <c r="F15" s="14">
        <v>227.39</v>
      </c>
      <c r="G15" s="14">
        <v>1.24</v>
      </c>
      <c r="H15" s="14">
        <v>1.0133333333333334</v>
      </c>
      <c r="I15" s="14">
        <v>30.650000000000002</v>
      </c>
      <c r="J15" s="14">
        <v>0.13333333333333333</v>
      </c>
      <c r="K15" s="14">
        <f t="shared" si="0"/>
        <v>16.907266666666665</v>
      </c>
      <c r="L15" s="14">
        <f t="shared" si="1"/>
        <v>19.387266666666665</v>
      </c>
      <c r="M15" s="14">
        <f t="shared" si="2"/>
        <v>16.907266666666665</v>
      </c>
      <c r="N15" s="14">
        <f t="shared" si="3"/>
        <v>16.907266666666665</v>
      </c>
      <c r="O15" s="3">
        <v>7600</v>
      </c>
      <c r="P15" s="3">
        <v>5900</v>
      </c>
      <c r="Q15" s="14">
        <f t="shared" si="4"/>
        <v>2.2246403508771926</v>
      </c>
      <c r="R15" s="14">
        <f t="shared" si="5"/>
        <v>2.8656384180790959</v>
      </c>
    </row>
    <row r="16" spans="1:18">
      <c r="A16" s="4" t="s">
        <v>160</v>
      </c>
      <c r="B16" s="4" t="s">
        <v>161</v>
      </c>
      <c r="C16" s="4" t="s">
        <v>257</v>
      </c>
      <c r="D16" s="3" t="s">
        <v>334</v>
      </c>
      <c r="E16" s="3" t="s">
        <v>194</v>
      </c>
      <c r="F16" s="14">
        <v>262.22000000000003</v>
      </c>
      <c r="G16" s="14">
        <v>1.6233333333333333</v>
      </c>
      <c r="H16" s="14">
        <v>0.94000000000000006</v>
      </c>
      <c r="I16" s="14">
        <v>2.4866666666666664</v>
      </c>
      <c r="J16" s="14">
        <v>0.08</v>
      </c>
      <c r="K16" s="14">
        <f t="shared" si="0"/>
        <v>16.770799999999998</v>
      </c>
      <c r="L16" s="14">
        <f t="shared" si="1"/>
        <v>20.017466666666664</v>
      </c>
      <c r="M16" s="14">
        <f t="shared" si="2"/>
        <v>16.770799999999998</v>
      </c>
      <c r="N16" s="14">
        <f t="shared" si="3"/>
        <v>16.770799999999998</v>
      </c>
      <c r="O16" s="3">
        <v>7500</v>
      </c>
      <c r="P16" s="3">
        <v>5500</v>
      </c>
      <c r="Q16" s="14">
        <f t="shared" si="4"/>
        <v>2.2361066666666662</v>
      </c>
      <c r="R16" s="14">
        <f t="shared" si="5"/>
        <v>3.0492363636363633</v>
      </c>
    </row>
    <row r="17" spans="1:18">
      <c r="A17" s="4" t="s">
        <v>354</v>
      </c>
      <c r="B17" s="4" t="s">
        <v>198</v>
      </c>
      <c r="C17" s="4" t="s">
        <v>293</v>
      </c>
      <c r="D17" s="3" t="s">
        <v>201</v>
      </c>
      <c r="E17" s="3" t="s">
        <v>489</v>
      </c>
      <c r="F17" s="14">
        <v>226.72</v>
      </c>
      <c r="G17" s="14">
        <v>1.27</v>
      </c>
      <c r="H17" s="14">
        <v>1.0033333333333332</v>
      </c>
      <c r="I17" s="14">
        <v>27.433333333333334</v>
      </c>
      <c r="J17" s="14">
        <v>0.1466666666666667</v>
      </c>
      <c r="K17" s="14">
        <f t="shared" si="0"/>
        <v>16.768799999999999</v>
      </c>
      <c r="L17" s="14">
        <f t="shared" si="1"/>
        <v>19.308799999999998</v>
      </c>
      <c r="M17" s="14">
        <f t="shared" si="2"/>
        <v>16.768799999999999</v>
      </c>
      <c r="N17" s="14">
        <f t="shared" si="3"/>
        <v>16.768799999999999</v>
      </c>
      <c r="O17" s="3">
        <v>7200</v>
      </c>
      <c r="P17" s="3">
        <v>5500</v>
      </c>
      <c r="Q17" s="14">
        <f t="shared" si="4"/>
        <v>2.3289999999999997</v>
      </c>
      <c r="R17" s="14">
        <f t="shared" si="5"/>
        <v>3.0488727272727272</v>
      </c>
    </row>
    <row r="18" spans="1:18">
      <c r="A18" s="4" t="s">
        <v>339</v>
      </c>
      <c r="B18" s="4" t="s">
        <v>340</v>
      </c>
      <c r="C18" s="4" t="s">
        <v>291</v>
      </c>
      <c r="D18" s="3" t="s">
        <v>335</v>
      </c>
      <c r="E18" s="3" t="s">
        <v>399</v>
      </c>
      <c r="F18" s="14">
        <v>282.18</v>
      </c>
      <c r="G18" s="14">
        <v>1.41</v>
      </c>
      <c r="H18" s="14">
        <v>1.0333333333333334</v>
      </c>
      <c r="I18" s="14">
        <v>5.5766666666666653</v>
      </c>
      <c r="J18" s="14">
        <v>3.3333333333333333E-2</v>
      </c>
      <c r="K18" s="14">
        <f t="shared" si="0"/>
        <v>16.651533333333333</v>
      </c>
      <c r="L18" s="14">
        <f t="shared" si="1"/>
        <v>19.47153333333333</v>
      </c>
      <c r="M18" s="14">
        <f t="shared" si="2"/>
        <v>16.651533333333333</v>
      </c>
      <c r="N18" s="14">
        <f t="shared" si="3"/>
        <v>16.651533333333333</v>
      </c>
      <c r="O18" s="3">
        <v>6800</v>
      </c>
      <c r="P18" s="3">
        <v>5400</v>
      </c>
      <c r="Q18" s="14">
        <f t="shared" si="4"/>
        <v>2.4487549019607844</v>
      </c>
      <c r="R18" s="14">
        <f t="shared" si="5"/>
        <v>3.0836172839506171</v>
      </c>
    </row>
    <row r="19" spans="1:18">
      <c r="A19" s="4" t="s">
        <v>347</v>
      </c>
      <c r="B19" s="4" t="s">
        <v>348</v>
      </c>
      <c r="C19" s="4" t="s">
        <v>272</v>
      </c>
      <c r="D19" s="3" t="s">
        <v>333</v>
      </c>
      <c r="E19" s="3" t="s">
        <v>214</v>
      </c>
      <c r="F19" s="14">
        <v>245.91333333333333</v>
      </c>
      <c r="G19" s="14">
        <v>1.3666666666666665</v>
      </c>
      <c r="H19" s="14">
        <v>1.0633333333333335</v>
      </c>
      <c r="I19" s="14">
        <v>14.310000000000002</v>
      </c>
      <c r="J19" s="14">
        <v>0.12666666666666668</v>
      </c>
      <c r="K19" s="14">
        <f t="shared" si="0"/>
        <v>16.43086666666667</v>
      </c>
      <c r="L19" s="14">
        <f t="shared" si="1"/>
        <v>19.164200000000001</v>
      </c>
      <c r="M19" s="14">
        <f t="shared" si="2"/>
        <v>16.43086666666667</v>
      </c>
      <c r="N19" s="14">
        <f t="shared" si="3"/>
        <v>16.43086666666667</v>
      </c>
      <c r="O19" s="3">
        <v>7300</v>
      </c>
      <c r="P19" s="3">
        <v>5300</v>
      </c>
      <c r="Q19" s="14">
        <f t="shared" si="4"/>
        <v>2.2508036529680369</v>
      </c>
      <c r="R19" s="14">
        <f t="shared" si="5"/>
        <v>3.1001635220125796</v>
      </c>
    </row>
    <row r="20" spans="1:18">
      <c r="A20" s="4" t="s">
        <v>343</v>
      </c>
      <c r="B20" s="4" t="s">
        <v>344</v>
      </c>
      <c r="C20" s="4" t="s">
        <v>273</v>
      </c>
      <c r="D20" s="3" t="s">
        <v>239</v>
      </c>
      <c r="E20" s="3" t="s">
        <v>190</v>
      </c>
      <c r="F20" s="14">
        <v>233.93666666666664</v>
      </c>
      <c r="G20" s="14">
        <v>1.2</v>
      </c>
      <c r="H20" s="14">
        <v>0.8666666666666667</v>
      </c>
      <c r="I20" s="14">
        <v>14.709999999999999</v>
      </c>
      <c r="J20" s="14">
        <v>0.15000000000000002</v>
      </c>
      <c r="K20" s="14">
        <f t="shared" si="0"/>
        <v>15.661799999999998</v>
      </c>
      <c r="L20" s="14">
        <f t="shared" si="1"/>
        <v>18.061799999999995</v>
      </c>
      <c r="M20" s="14">
        <f t="shared" si="2"/>
        <v>15.661799999999998</v>
      </c>
      <c r="N20" s="14">
        <f t="shared" si="3"/>
        <v>15.661799999999998</v>
      </c>
      <c r="O20" s="3">
        <v>6800</v>
      </c>
      <c r="P20" s="3">
        <v>5000</v>
      </c>
      <c r="Q20" s="14">
        <f t="shared" si="4"/>
        <v>2.3032058823529407</v>
      </c>
      <c r="R20" s="14">
        <f t="shared" si="5"/>
        <v>3.1323599999999994</v>
      </c>
    </row>
    <row r="21" spans="1:18">
      <c r="A21" s="4" t="s">
        <v>35</v>
      </c>
      <c r="B21" s="4" t="s">
        <v>104</v>
      </c>
      <c r="C21" s="4" t="s">
        <v>243</v>
      </c>
      <c r="D21" s="3" t="s">
        <v>330</v>
      </c>
      <c r="E21" s="3" t="s">
        <v>396</v>
      </c>
      <c r="F21" s="14">
        <v>265.49</v>
      </c>
      <c r="G21" s="14">
        <v>1.24</v>
      </c>
      <c r="H21" s="14">
        <v>1.3266666666666669</v>
      </c>
      <c r="I21" s="14">
        <v>9.4266666666666676</v>
      </c>
      <c r="J21" s="14">
        <v>7.3333333333333334E-2</v>
      </c>
      <c r="K21" s="14">
        <f t="shared" si="0"/>
        <v>15.635599999999998</v>
      </c>
      <c r="L21" s="14">
        <f t="shared" si="1"/>
        <v>18.115600000000001</v>
      </c>
      <c r="M21" s="14">
        <f t="shared" si="2"/>
        <v>15.635599999999998</v>
      </c>
      <c r="N21" s="14">
        <f t="shared" si="3"/>
        <v>15.635599999999998</v>
      </c>
      <c r="O21" s="3">
        <v>7100</v>
      </c>
      <c r="P21" s="3">
        <v>5300</v>
      </c>
      <c r="Q21" s="14">
        <f t="shared" si="4"/>
        <v>2.2021971830985914</v>
      </c>
      <c r="R21" s="14">
        <f t="shared" si="5"/>
        <v>2.9501132075471692</v>
      </c>
    </row>
    <row r="22" spans="1:18">
      <c r="A22" s="4" t="s">
        <v>352</v>
      </c>
      <c r="B22" s="4" t="s">
        <v>353</v>
      </c>
      <c r="C22" s="4" t="s">
        <v>253</v>
      </c>
      <c r="D22" s="3" t="s">
        <v>203</v>
      </c>
      <c r="E22" s="3" t="s">
        <v>330</v>
      </c>
      <c r="F22" s="14">
        <v>240.16666666666666</v>
      </c>
      <c r="G22" s="14">
        <v>1.5666666666666667</v>
      </c>
      <c r="H22" s="14">
        <v>1</v>
      </c>
      <c r="I22" s="14">
        <v>3.4933333333333336</v>
      </c>
      <c r="J22" s="14">
        <v>5.3333333333333337E-2</v>
      </c>
      <c r="K22" s="14">
        <f t="shared" si="0"/>
        <v>15.542666666666666</v>
      </c>
      <c r="L22" s="14">
        <f t="shared" si="1"/>
        <v>18.676000000000002</v>
      </c>
      <c r="M22" s="14">
        <f t="shared" si="2"/>
        <v>15.542666666666666</v>
      </c>
      <c r="N22" s="14">
        <f t="shared" si="3"/>
        <v>15.542666666666666</v>
      </c>
      <c r="O22" s="3">
        <v>7300</v>
      </c>
      <c r="P22" s="3">
        <v>5700</v>
      </c>
      <c r="Q22" s="14">
        <f t="shared" si="4"/>
        <v>2.1291324200913238</v>
      </c>
      <c r="R22" s="14">
        <f t="shared" si="5"/>
        <v>2.7267836257309939</v>
      </c>
    </row>
    <row r="23" spans="1:18">
      <c r="A23" s="4" t="s">
        <v>120</v>
      </c>
      <c r="B23" s="4" t="s">
        <v>121</v>
      </c>
      <c r="C23" s="4" t="s">
        <v>255</v>
      </c>
      <c r="D23" s="3" t="s">
        <v>213</v>
      </c>
      <c r="E23" s="3" t="s">
        <v>488</v>
      </c>
      <c r="F23" s="14">
        <v>259.2766666666667</v>
      </c>
      <c r="G23" s="14">
        <v>1.0999999999999999</v>
      </c>
      <c r="H23" s="14">
        <v>1.06</v>
      </c>
      <c r="I23" s="14">
        <v>12.023333333333333</v>
      </c>
      <c r="J23" s="14">
        <v>9.3333333333333338E-2</v>
      </c>
      <c r="K23" s="14">
        <f t="shared" si="0"/>
        <v>15.4734</v>
      </c>
      <c r="L23" s="14">
        <f t="shared" si="1"/>
        <v>17.673399999999997</v>
      </c>
      <c r="M23" s="14">
        <f t="shared" si="2"/>
        <v>15.4734</v>
      </c>
      <c r="N23" s="14">
        <f t="shared" si="3"/>
        <v>15.4734</v>
      </c>
      <c r="O23" s="3">
        <v>7000</v>
      </c>
      <c r="P23" s="3">
        <v>5100</v>
      </c>
      <c r="Q23" s="14">
        <f t="shared" si="4"/>
        <v>2.2104857142857144</v>
      </c>
      <c r="R23" s="14">
        <f t="shared" si="5"/>
        <v>3.0339999999999998</v>
      </c>
    </row>
    <row r="24" spans="1:18">
      <c r="A24" s="4" t="s">
        <v>107</v>
      </c>
      <c r="B24" s="4" t="s">
        <v>68</v>
      </c>
      <c r="C24" s="4" t="s">
        <v>475</v>
      </c>
      <c r="D24" s="3" t="s">
        <v>327</v>
      </c>
      <c r="E24" s="3" t="s">
        <v>205</v>
      </c>
      <c r="F24" s="14">
        <v>215.47</v>
      </c>
      <c r="G24" s="14">
        <v>1.3533333333333335</v>
      </c>
      <c r="H24" s="14">
        <v>0.77333333333333343</v>
      </c>
      <c r="I24" s="14">
        <v>3.2866666666666671</v>
      </c>
      <c r="J24" s="14">
        <v>3.3333333333333333E-2</v>
      </c>
      <c r="K24" s="14">
        <f t="shared" si="0"/>
        <v>13.787466666666667</v>
      </c>
      <c r="L24" s="14">
        <f t="shared" si="1"/>
        <v>16.494133333333334</v>
      </c>
      <c r="M24" s="14">
        <f t="shared" si="2"/>
        <v>13.787466666666667</v>
      </c>
      <c r="N24" s="14">
        <f t="shared" si="3"/>
        <v>13.787466666666667</v>
      </c>
      <c r="O24" s="3">
        <v>6200</v>
      </c>
      <c r="P24" s="3">
        <v>5300</v>
      </c>
      <c r="Q24" s="14">
        <f t="shared" si="4"/>
        <v>2.2237849462365591</v>
      </c>
      <c r="R24" s="14">
        <f t="shared" si="5"/>
        <v>2.6014088050314466</v>
      </c>
    </row>
    <row r="25" spans="1:18">
      <c r="A25" s="4" t="s">
        <v>38</v>
      </c>
      <c r="B25" s="4" t="s">
        <v>39</v>
      </c>
      <c r="C25" s="4" t="s">
        <v>265</v>
      </c>
      <c r="D25" s="3" t="s">
        <v>232</v>
      </c>
      <c r="E25" s="3" t="s">
        <v>491</v>
      </c>
      <c r="F25" s="14">
        <v>215.00666666666666</v>
      </c>
      <c r="G25" s="14">
        <v>0.93</v>
      </c>
      <c r="H25" s="14">
        <v>1.03</v>
      </c>
      <c r="I25" s="14">
        <v>18.976666666666667</v>
      </c>
      <c r="J25" s="14">
        <v>7.3333333333333334E-2</v>
      </c>
      <c r="K25" s="14">
        <f t="shared" si="0"/>
        <v>13.627933333333333</v>
      </c>
      <c r="L25" s="14">
        <f t="shared" si="1"/>
        <v>15.487933333333332</v>
      </c>
      <c r="M25" s="14">
        <f t="shared" si="2"/>
        <v>13.627933333333333</v>
      </c>
      <c r="N25" s="14">
        <f t="shared" si="3"/>
        <v>13.627933333333333</v>
      </c>
      <c r="O25" s="3">
        <v>6000</v>
      </c>
      <c r="P25" s="3">
        <v>5000</v>
      </c>
      <c r="Q25" s="14">
        <f t="shared" si="4"/>
        <v>2.271322222222222</v>
      </c>
      <c r="R25" s="14">
        <f t="shared" si="5"/>
        <v>2.7255866666666666</v>
      </c>
    </row>
    <row r="26" spans="1:18">
      <c r="A26" s="4" t="s">
        <v>156</v>
      </c>
      <c r="B26" s="4" t="s">
        <v>157</v>
      </c>
      <c r="C26" s="4" t="s">
        <v>262</v>
      </c>
      <c r="D26" s="3" t="s">
        <v>332</v>
      </c>
      <c r="E26" s="3" t="s">
        <v>337</v>
      </c>
      <c r="F26" s="14">
        <v>196.87333333333333</v>
      </c>
      <c r="G26" s="14">
        <v>0.97333333333333327</v>
      </c>
      <c r="H26" s="14">
        <v>0.7599999999999999</v>
      </c>
      <c r="I26" s="14">
        <v>16.239999999999998</v>
      </c>
      <c r="J26" s="14">
        <v>0.15333333333333335</v>
      </c>
      <c r="K26" s="14">
        <f t="shared" si="0"/>
        <v>13.552266666666668</v>
      </c>
      <c r="L26" s="14">
        <f t="shared" si="1"/>
        <v>15.498933333333335</v>
      </c>
      <c r="M26" s="14">
        <f t="shared" si="2"/>
        <v>13.552266666666668</v>
      </c>
      <c r="N26" s="14">
        <f t="shared" si="3"/>
        <v>13.552266666666668</v>
      </c>
      <c r="O26" s="3">
        <v>6700</v>
      </c>
      <c r="P26" s="3">
        <v>5100</v>
      </c>
      <c r="Q26" s="14">
        <f t="shared" si="4"/>
        <v>2.0227263681592045</v>
      </c>
      <c r="R26" s="14">
        <f t="shared" si="5"/>
        <v>2.6573071895424838</v>
      </c>
    </row>
    <row r="27" spans="1:18">
      <c r="A27" s="4" t="s">
        <v>32</v>
      </c>
      <c r="B27" s="4" t="s">
        <v>508</v>
      </c>
      <c r="C27" s="4" t="s">
        <v>447</v>
      </c>
      <c r="D27" s="3" t="s">
        <v>190</v>
      </c>
      <c r="E27" s="3" t="s">
        <v>486</v>
      </c>
      <c r="F27" s="14">
        <v>200.00666666666666</v>
      </c>
      <c r="G27" s="14">
        <v>1.2266666666666666</v>
      </c>
      <c r="H27" s="14">
        <v>0.92666666666666675</v>
      </c>
      <c r="I27" s="14">
        <v>10.026666666666666</v>
      </c>
      <c r="J27" s="14">
        <v>6.6666666666666666E-2</v>
      </c>
      <c r="K27" s="14">
        <f t="shared" si="0"/>
        <v>13.382933333333332</v>
      </c>
      <c r="L27" s="14">
        <f t="shared" si="1"/>
        <v>15.836266666666665</v>
      </c>
      <c r="M27" s="14">
        <f t="shared" si="2"/>
        <v>13.382933333333332</v>
      </c>
      <c r="N27" s="14">
        <f t="shared" si="3"/>
        <v>13.382933333333332</v>
      </c>
      <c r="O27" s="3">
        <v>6300</v>
      </c>
      <c r="P27" s="3">
        <v>5000</v>
      </c>
      <c r="Q27" s="14">
        <f t="shared" si="4"/>
        <v>2.1242751322751321</v>
      </c>
      <c r="R27" s="14">
        <f t="shared" si="5"/>
        <v>2.6765866666666662</v>
      </c>
    </row>
    <row r="28" spans="1:18">
      <c r="A28" s="4" t="s">
        <v>349</v>
      </c>
      <c r="B28" s="4" t="s">
        <v>350</v>
      </c>
      <c r="C28" s="4" t="s">
        <v>287</v>
      </c>
      <c r="D28" s="3" t="s">
        <v>215</v>
      </c>
      <c r="E28" s="3" t="s">
        <v>213</v>
      </c>
      <c r="F28" s="14">
        <v>195.93999999999997</v>
      </c>
      <c r="G28" s="14">
        <v>1.1100000000000001</v>
      </c>
      <c r="H28" s="14">
        <v>0.68666666666666665</v>
      </c>
      <c r="I28" s="14">
        <v>8.7333333333333325</v>
      </c>
      <c r="J28" s="14">
        <v>0.11333333333333334</v>
      </c>
      <c r="K28" s="14">
        <f t="shared" si="0"/>
        <v>13.144266666666665</v>
      </c>
      <c r="L28" s="14">
        <f t="shared" si="1"/>
        <v>15.364266666666664</v>
      </c>
      <c r="M28" s="14">
        <f t="shared" si="2"/>
        <v>13.144266666666665</v>
      </c>
      <c r="N28" s="14">
        <f t="shared" si="3"/>
        <v>13.144266666666665</v>
      </c>
      <c r="O28" s="3">
        <v>6400</v>
      </c>
      <c r="P28" s="3">
        <v>5000</v>
      </c>
      <c r="Q28" s="14">
        <f t="shared" si="4"/>
        <v>2.0537916666666662</v>
      </c>
      <c r="R28" s="14">
        <f t="shared" si="5"/>
        <v>2.6288533333333333</v>
      </c>
    </row>
    <row r="29" spans="1:18">
      <c r="A29" s="4" t="s">
        <v>455</v>
      </c>
      <c r="B29" s="4" t="s">
        <v>456</v>
      </c>
      <c r="C29" s="4" t="s">
        <v>401</v>
      </c>
      <c r="D29" s="3" t="s">
        <v>205</v>
      </c>
      <c r="E29" s="3" t="s">
        <v>400</v>
      </c>
      <c r="F29" s="14">
        <v>88.926666666666677</v>
      </c>
      <c r="G29" s="14">
        <v>0.47333333333333333</v>
      </c>
      <c r="H29" s="14">
        <v>0.45333333333333331</v>
      </c>
      <c r="I29" s="14">
        <v>5.9533333333333331</v>
      </c>
      <c r="J29" s="14">
        <v>3.3333333333333333E-2</v>
      </c>
      <c r="K29" s="14">
        <f t="shared" si="0"/>
        <v>5.7924000000000007</v>
      </c>
      <c r="L29" s="14">
        <f t="shared" si="1"/>
        <v>6.7390666666666679</v>
      </c>
      <c r="M29" s="14">
        <f t="shared" si="2"/>
        <v>5.7924000000000007</v>
      </c>
      <c r="N29" s="14">
        <f t="shared" si="3"/>
        <v>5.7924000000000007</v>
      </c>
      <c r="O29" s="3">
        <v>6100</v>
      </c>
      <c r="P29" s="3">
        <v>5000</v>
      </c>
      <c r="Q29" s="14">
        <f t="shared" si="4"/>
        <v>0.94957377049180336</v>
      </c>
      <c r="R29" s="14">
        <f t="shared" si="5"/>
        <v>1.1584800000000002</v>
      </c>
    </row>
    <row r="30" spans="1:18">
      <c r="C30" s="4" t="str">
        <f t="shared" ref="C30:C58" si="6">CONCATENATE(A30," ",B30)</f>
        <v xml:space="preserve"> </v>
      </c>
    </row>
    <row r="31" spans="1:18">
      <c r="C31" s="4" t="str">
        <f t="shared" si="6"/>
        <v xml:space="preserve"> </v>
      </c>
    </row>
    <row r="32" spans="1:18">
      <c r="C32" s="4" t="str">
        <f t="shared" si="6"/>
        <v xml:space="preserve"> </v>
      </c>
    </row>
    <row r="33" spans="3:3">
      <c r="C33" s="4" t="str">
        <f t="shared" si="6"/>
        <v xml:space="preserve"> </v>
      </c>
    </row>
    <row r="34" spans="3:3">
      <c r="C34" s="4" t="str">
        <f t="shared" si="6"/>
        <v xml:space="preserve"> </v>
      </c>
    </row>
    <row r="35" spans="3:3">
      <c r="C35" s="4" t="str">
        <f t="shared" si="6"/>
        <v xml:space="preserve"> </v>
      </c>
    </row>
    <row r="36" spans="3:3">
      <c r="C36" s="4" t="str">
        <f t="shared" si="6"/>
        <v xml:space="preserve"> </v>
      </c>
    </row>
    <row r="37" spans="3:3">
      <c r="C37" s="4" t="str">
        <f t="shared" si="6"/>
        <v xml:space="preserve"> </v>
      </c>
    </row>
    <row r="38" spans="3:3">
      <c r="C38" s="4" t="str">
        <f t="shared" si="6"/>
        <v xml:space="preserve"> </v>
      </c>
    </row>
    <row r="39" spans="3:3">
      <c r="C39" s="4" t="str">
        <f t="shared" si="6"/>
        <v xml:space="preserve"> </v>
      </c>
    </row>
    <row r="40" spans="3:3">
      <c r="C40" s="4" t="str">
        <f t="shared" si="6"/>
        <v xml:space="preserve"> </v>
      </c>
    </row>
    <row r="41" spans="3:3">
      <c r="C41" s="4" t="str">
        <f t="shared" si="6"/>
        <v xml:space="preserve"> </v>
      </c>
    </row>
    <row r="42" spans="3:3">
      <c r="C42" s="4" t="str">
        <f t="shared" si="6"/>
        <v xml:space="preserve"> </v>
      </c>
    </row>
    <row r="43" spans="3:3">
      <c r="C43" s="4" t="str">
        <f t="shared" si="6"/>
        <v xml:space="preserve"> </v>
      </c>
    </row>
    <row r="44" spans="3:3">
      <c r="C44" s="4" t="str">
        <f t="shared" si="6"/>
        <v xml:space="preserve"> </v>
      </c>
    </row>
    <row r="45" spans="3:3">
      <c r="C45" s="4" t="str">
        <f t="shared" si="6"/>
        <v xml:space="preserve"> </v>
      </c>
    </row>
    <row r="46" spans="3:3">
      <c r="C46" s="4" t="str">
        <f t="shared" si="6"/>
        <v xml:space="preserve"> </v>
      </c>
    </row>
    <row r="47" spans="3:3">
      <c r="C47" s="4" t="str">
        <f t="shared" si="6"/>
        <v xml:space="preserve"> </v>
      </c>
    </row>
    <row r="48" spans="3:3">
      <c r="C48" s="4" t="str">
        <f t="shared" si="6"/>
        <v xml:space="preserve"> </v>
      </c>
    </row>
    <row r="49" spans="3:3">
      <c r="C49" s="4" t="str">
        <f t="shared" si="6"/>
        <v xml:space="preserve"> </v>
      </c>
    </row>
    <row r="50" spans="3:3">
      <c r="C50" s="4" t="str">
        <f t="shared" si="6"/>
        <v xml:space="preserve"> </v>
      </c>
    </row>
    <row r="51" spans="3:3">
      <c r="C51" s="4" t="str">
        <f t="shared" si="6"/>
        <v xml:space="preserve"> </v>
      </c>
    </row>
    <row r="52" spans="3:3">
      <c r="C52" s="4" t="str">
        <f t="shared" si="6"/>
        <v xml:space="preserve"> </v>
      </c>
    </row>
    <row r="53" spans="3:3">
      <c r="C53" s="4" t="str">
        <f t="shared" si="6"/>
        <v xml:space="preserve"> </v>
      </c>
    </row>
    <row r="54" spans="3:3">
      <c r="C54" s="4" t="str">
        <f t="shared" si="6"/>
        <v xml:space="preserve"> </v>
      </c>
    </row>
    <row r="55" spans="3:3">
      <c r="C55" s="4" t="str">
        <f t="shared" si="6"/>
        <v xml:space="preserve"> </v>
      </c>
    </row>
    <row r="56" spans="3:3">
      <c r="C56" s="4" t="str">
        <f t="shared" si="6"/>
        <v xml:space="preserve"> </v>
      </c>
    </row>
    <row r="57" spans="3:3">
      <c r="C57" s="4" t="str">
        <f t="shared" si="6"/>
        <v xml:space="preserve"> </v>
      </c>
    </row>
    <row r="58" spans="3:3">
      <c r="C58" s="4" t="str">
        <f t="shared" si="6"/>
        <v xml:space="preserve"> </v>
      </c>
    </row>
    <row r="59" spans="3:3">
      <c r="C59" s="4" t="str">
        <f t="shared" ref="C59:C90" si="7">CONCATENATE(A59," ",B59)</f>
        <v xml:space="preserve"> </v>
      </c>
    </row>
    <row r="60" spans="3:3">
      <c r="C60" s="4" t="str">
        <f t="shared" si="7"/>
        <v xml:space="preserve"> </v>
      </c>
    </row>
    <row r="61" spans="3:3">
      <c r="C61" s="4" t="str">
        <f t="shared" si="7"/>
        <v xml:space="preserve"> </v>
      </c>
    </row>
    <row r="62" spans="3:3">
      <c r="C62" s="4" t="str">
        <f t="shared" si="7"/>
        <v xml:space="preserve"> </v>
      </c>
    </row>
    <row r="63" spans="3:3">
      <c r="C63" s="4" t="str">
        <f t="shared" si="7"/>
        <v xml:space="preserve"> </v>
      </c>
    </row>
    <row r="64" spans="3:3">
      <c r="C64" s="4" t="str">
        <f t="shared" si="7"/>
        <v xml:space="preserve"> </v>
      </c>
    </row>
    <row r="65" spans="3:3">
      <c r="C65" s="4" t="str">
        <f t="shared" si="7"/>
        <v xml:space="preserve"> </v>
      </c>
    </row>
    <row r="66" spans="3:3">
      <c r="C66" s="4" t="str">
        <f t="shared" si="7"/>
        <v xml:space="preserve"> </v>
      </c>
    </row>
    <row r="67" spans="3:3">
      <c r="C67" s="4" t="str">
        <f t="shared" si="7"/>
        <v xml:space="preserve"> </v>
      </c>
    </row>
    <row r="68" spans="3:3">
      <c r="C68" s="4" t="str">
        <f t="shared" si="7"/>
        <v xml:space="preserve"> </v>
      </c>
    </row>
    <row r="69" spans="3:3">
      <c r="C69" s="4" t="str">
        <f t="shared" si="7"/>
        <v xml:space="preserve"> </v>
      </c>
    </row>
    <row r="70" spans="3:3">
      <c r="C70" s="4" t="str">
        <f t="shared" si="7"/>
        <v xml:space="preserve"> </v>
      </c>
    </row>
    <row r="71" spans="3:3">
      <c r="C71" s="4" t="str">
        <f t="shared" si="7"/>
        <v xml:space="preserve"> </v>
      </c>
    </row>
    <row r="72" spans="3:3">
      <c r="C72" s="4" t="str">
        <f t="shared" si="7"/>
        <v xml:space="preserve"> </v>
      </c>
    </row>
    <row r="73" spans="3:3">
      <c r="C73" s="4" t="str">
        <f t="shared" si="7"/>
        <v xml:space="preserve"> </v>
      </c>
    </row>
    <row r="74" spans="3:3">
      <c r="C74" s="4" t="str">
        <f t="shared" si="7"/>
        <v xml:space="preserve"> </v>
      </c>
    </row>
    <row r="75" spans="3:3">
      <c r="C75" s="4" t="str">
        <f t="shared" si="7"/>
        <v xml:space="preserve"> </v>
      </c>
    </row>
    <row r="76" spans="3:3">
      <c r="C76" s="4" t="str">
        <f t="shared" si="7"/>
        <v xml:space="preserve"> </v>
      </c>
    </row>
    <row r="77" spans="3:3">
      <c r="C77" s="4" t="str">
        <f t="shared" si="7"/>
        <v xml:space="preserve"> </v>
      </c>
    </row>
    <row r="78" spans="3:3">
      <c r="C78" s="4" t="str">
        <f t="shared" si="7"/>
        <v xml:space="preserve"> </v>
      </c>
    </row>
    <row r="79" spans="3:3">
      <c r="C79" s="4" t="str">
        <f t="shared" si="7"/>
        <v xml:space="preserve"> </v>
      </c>
    </row>
    <row r="80" spans="3:3">
      <c r="C80" s="4" t="str">
        <f t="shared" si="7"/>
        <v xml:space="preserve"> </v>
      </c>
    </row>
    <row r="81" spans="3:3">
      <c r="C81" s="4" t="str">
        <f t="shared" si="7"/>
        <v xml:space="preserve"> </v>
      </c>
    </row>
    <row r="82" spans="3:3">
      <c r="C82" s="4" t="str">
        <f t="shared" si="7"/>
        <v xml:space="preserve"> </v>
      </c>
    </row>
    <row r="83" spans="3:3">
      <c r="C83" s="4" t="str">
        <f t="shared" si="7"/>
        <v xml:space="preserve"> </v>
      </c>
    </row>
    <row r="84" spans="3:3">
      <c r="C84" s="4" t="str">
        <f t="shared" si="7"/>
        <v xml:space="preserve"> </v>
      </c>
    </row>
    <row r="85" spans="3:3">
      <c r="C85" s="4" t="str">
        <f t="shared" si="7"/>
        <v xml:space="preserve"> </v>
      </c>
    </row>
    <row r="86" spans="3:3">
      <c r="C86" s="4" t="str">
        <f t="shared" si="7"/>
        <v xml:space="preserve"> </v>
      </c>
    </row>
    <row r="87" spans="3:3">
      <c r="C87" s="4" t="str">
        <f t="shared" si="7"/>
        <v xml:space="preserve"> </v>
      </c>
    </row>
    <row r="88" spans="3:3">
      <c r="C88" s="4" t="str">
        <f t="shared" si="7"/>
        <v xml:space="preserve"> </v>
      </c>
    </row>
    <row r="89" spans="3:3">
      <c r="C89" s="4" t="str">
        <f t="shared" si="7"/>
        <v xml:space="preserve"> </v>
      </c>
    </row>
    <row r="90" spans="3:3">
      <c r="C90" s="4" t="str">
        <f t="shared" si="7"/>
        <v xml:space="preserve"> </v>
      </c>
    </row>
    <row r="91" spans="3:3">
      <c r="C91" s="4" t="str">
        <f t="shared" ref="C91:C122" si="8">CONCATENATE(A91," ",B91)</f>
        <v xml:space="preserve"> </v>
      </c>
    </row>
    <row r="92" spans="3:3">
      <c r="C92" s="4" t="str">
        <f t="shared" si="8"/>
        <v xml:space="preserve"> </v>
      </c>
    </row>
    <row r="93" spans="3:3">
      <c r="C93" s="4" t="str">
        <f t="shared" si="8"/>
        <v xml:space="preserve"> </v>
      </c>
    </row>
    <row r="94" spans="3:3">
      <c r="C94" s="4" t="str">
        <f t="shared" si="8"/>
        <v xml:space="preserve"> </v>
      </c>
    </row>
    <row r="95" spans="3:3">
      <c r="C95" s="4" t="str">
        <f t="shared" si="8"/>
        <v xml:space="preserve"> </v>
      </c>
    </row>
    <row r="96" spans="3:3">
      <c r="C96" s="4" t="str">
        <f t="shared" si="8"/>
        <v xml:space="preserve"> </v>
      </c>
    </row>
    <row r="97" spans="3:3">
      <c r="C97" s="4" t="str">
        <f t="shared" si="8"/>
        <v xml:space="preserve"> </v>
      </c>
    </row>
    <row r="98" spans="3:3">
      <c r="C98" s="4" t="str">
        <f t="shared" si="8"/>
        <v xml:space="preserve"> </v>
      </c>
    </row>
    <row r="99" spans="3:3">
      <c r="C99" s="4" t="str">
        <f t="shared" si="8"/>
        <v xml:space="preserve"> </v>
      </c>
    </row>
    <row r="100" spans="3:3">
      <c r="C100" s="4" t="str">
        <f t="shared" si="8"/>
        <v xml:space="preserve"> </v>
      </c>
    </row>
    <row r="101" spans="3:3">
      <c r="C101" s="4" t="str">
        <f t="shared" si="8"/>
        <v xml:space="preserve"> </v>
      </c>
    </row>
    <row r="102" spans="3:3">
      <c r="C102" s="4" t="str">
        <f t="shared" si="8"/>
        <v xml:space="preserve"> </v>
      </c>
    </row>
    <row r="103" spans="3:3">
      <c r="C103" s="4" t="str">
        <f t="shared" si="8"/>
        <v xml:space="preserve"> </v>
      </c>
    </row>
    <row r="104" spans="3:3">
      <c r="C104" s="4" t="str">
        <f t="shared" si="8"/>
        <v xml:space="preserve"> </v>
      </c>
    </row>
    <row r="105" spans="3:3">
      <c r="C105" s="4" t="str">
        <f t="shared" si="8"/>
        <v xml:space="preserve"> </v>
      </c>
    </row>
    <row r="106" spans="3:3">
      <c r="C106" s="4" t="str">
        <f t="shared" si="8"/>
        <v xml:space="preserve"> </v>
      </c>
    </row>
    <row r="107" spans="3:3">
      <c r="C107" s="4" t="str">
        <f t="shared" si="8"/>
        <v xml:space="preserve"> </v>
      </c>
    </row>
    <row r="108" spans="3:3">
      <c r="C108" s="4" t="str">
        <f t="shared" si="8"/>
        <v xml:space="preserve"> </v>
      </c>
    </row>
    <row r="109" spans="3:3">
      <c r="C109" s="4" t="str">
        <f t="shared" si="8"/>
        <v xml:space="preserve"> </v>
      </c>
    </row>
    <row r="110" spans="3:3">
      <c r="C110" s="4" t="str">
        <f t="shared" si="8"/>
        <v xml:space="preserve"> </v>
      </c>
    </row>
    <row r="111" spans="3:3">
      <c r="C111" s="4" t="str">
        <f t="shared" si="8"/>
        <v xml:space="preserve"> </v>
      </c>
    </row>
    <row r="112" spans="3:3">
      <c r="C112" s="4" t="str">
        <f t="shared" si="8"/>
        <v xml:space="preserve"> </v>
      </c>
    </row>
    <row r="113" spans="3:3">
      <c r="C113" s="4" t="str">
        <f t="shared" si="8"/>
        <v xml:space="preserve"> </v>
      </c>
    </row>
    <row r="114" spans="3:3">
      <c r="C114" s="4" t="str">
        <f t="shared" si="8"/>
        <v xml:space="preserve"> </v>
      </c>
    </row>
    <row r="115" spans="3:3">
      <c r="C115" s="4" t="str">
        <f t="shared" si="8"/>
        <v xml:space="preserve"> </v>
      </c>
    </row>
    <row r="116" spans="3:3">
      <c r="C116" s="4" t="str">
        <f t="shared" si="8"/>
        <v xml:space="preserve"> </v>
      </c>
    </row>
    <row r="117" spans="3:3">
      <c r="C117" s="4" t="str">
        <f t="shared" si="8"/>
        <v xml:space="preserve"> </v>
      </c>
    </row>
    <row r="118" spans="3:3">
      <c r="C118" s="4" t="str">
        <f t="shared" si="8"/>
        <v xml:space="preserve"> </v>
      </c>
    </row>
    <row r="119" spans="3:3">
      <c r="C119" s="4" t="str">
        <f t="shared" si="8"/>
        <v xml:space="preserve"> </v>
      </c>
    </row>
    <row r="120" spans="3:3">
      <c r="C120" s="4" t="str">
        <f t="shared" si="8"/>
        <v xml:space="preserve"> </v>
      </c>
    </row>
    <row r="121" spans="3:3">
      <c r="C121" s="4" t="str">
        <f t="shared" si="8"/>
        <v xml:space="preserve"> </v>
      </c>
    </row>
    <row r="122" spans="3:3">
      <c r="C122" s="4" t="str">
        <f t="shared" si="8"/>
        <v xml:space="preserve"> </v>
      </c>
    </row>
    <row r="123" spans="3:3">
      <c r="C123" s="4" t="str">
        <f t="shared" ref="C123:C124" si="9">CONCATENATE(A123," ",B123)</f>
        <v xml:space="preserve"> </v>
      </c>
    </row>
    <row r="124" spans="3:3">
      <c r="C124" s="4" t="str">
        <f t="shared" si="9"/>
        <v xml:space="preserve"> </v>
      </c>
    </row>
  </sheetData>
  <sortState ref="A2:R29">
    <sortCondition descending="1" ref="K2:K29"/>
  </sortState>
  <conditionalFormatting sqref="Q1:Q104857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1048576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:Q2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2:R2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zoomScale="80" zoomScaleNormal="80" zoomScalePageLayoutView="80" workbookViewId="0">
      <pane ySplit="1" topLeftCell="A2" activePane="bottomLeft" state="frozen"/>
      <selection pane="bottomLeft"/>
    </sheetView>
  </sheetViews>
  <sheetFormatPr defaultColWidth="12.44140625" defaultRowHeight="13.8"/>
  <cols>
    <col min="1" max="1" width="12" style="4" bestFit="1" customWidth="1"/>
    <col min="2" max="2" width="13.88671875" style="4" customWidth="1"/>
    <col min="3" max="3" width="21" style="4" bestFit="1" customWidth="1"/>
    <col min="4" max="4" width="7" style="4" bestFit="1" customWidth="1"/>
    <col min="5" max="5" width="8" style="13" bestFit="1" customWidth="1"/>
    <col min="6" max="6" width="8" style="3" bestFit="1" customWidth="1"/>
    <col min="7" max="7" width="6.44140625" style="3" customWidth="1"/>
    <col min="8" max="8" width="7.88671875" style="3" customWidth="1"/>
    <col min="9" max="9" width="9.109375" style="3" bestFit="1" customWidth="1"/>
    <col min="10" max="10" width="8.44140625" style="3" customWidth="1"/>
    <col min="11" max="11" width="15.109375" style="3" bestFit="1" customWidth="1"/>
    <col min="12" max="12" width="9.109375" style="3" customWidth="1"/>
    <col min="13" max="13" width="15.109375" style="3" bestFit="1" customWidth="1"/>
    <col min="14" max="14" width="17.109375" style="3" bestFit="1" customWidth="1"/>
    <col min="15" max="15" width="19.88671875" style="3" bestFit="1" customWidth="1"/>
    <col min="16" max="16" width="17" style="3" bestFit="1" customWidth="1"/>
    <col min="17" max="17" width="19.44140625" style="3" bestFit="1" customWidth="1"/>
    <col min="18" max="18" width="16.44140625" style="3" bestFit="1" customWidth="1"/>
    <col min="19" max="19" width="19.109375" style="3" bestFit="1" customWidth="1"/>
    <col min="20" max="16384" width="12.44140625" style="3"/>
  </cols>
  <sheetData>
    <row r="1" spans="1:19" s="1" customFormat="1" ht="14.4" thickBot="1">
      <c r="A1" s="1" t="s">
        <v>78</v>
      </c>
      <c r="B1" s="1" t="s">
        <v>79</v>
      </c>
      <c r="C1" s="1" t="s">
        <v>98</v>
      </c>
      <c r="D1" s="1" t="s">
        <v>326</v>
      </c>
      <c r="E1" s="1" t="s">
        <v>0</v>
      </c>
      <c r="F1" s="1" t="s">
        <v>1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5</v>
      </c>
      <c r="O1" s="1" t="s">
        <v>6</v>
      </c>
      <c r="P1" s="1" t="s">
        <v>7</v>
      </c>
      <c r="Q1" s="1" t="s">
        <v>8</v>
      </c>
      <c r="R1" s="1" t="s">
        <v>9</v>
      </c>
      <c r="S1" s="1" t="s">
        <v>10</v>
      </c>
    </row>
    <row r="2" spans="1:19">
      <c r="A2" s="4" t="s">
        <v>496</v>
      </c>
      <c r="B2" s="4" t="s">
        <v>497</v>
      </c>
      <c r="C2" s="4" t="s">
        <v>473</v>
      </c>
      <c r="D2" s="3" t="s">
        <v>215</v>
      </c>
      <c r="E2" s="3" t="s">
        <v>213</v>
      </c>
      <c r="F2" s="14">
        <v>98.673333333333332</v>
      </c>
      <c r="G2" s="14">
        <v>0.72666666666666668</v>
      </c>
      <c r="H2" s="14">
        <v>3.1566666666666663</v>
      </c>
      <c r="I2" s="14">
        <v>24.16333333333333</v>
      </c>
      <c r="J2" s="14">
        <v>7.3333333333333334E-2</v>
      </c>
      <c r="K2" s="14">
        <f t="shared" ref="K2:K33" si="0">(F2/10)+(G2*6)+(I2/10)+(J2*6)</f>
        <v>17.083666666666669</v>
      </c>
      <c r="L2" s="14">
        <f t="shared" ref="L2:L33" si="1">K2+H2</f>
        <v>20.240333333333336</v>
      </c>
      <c r="M2" s="14">
        <f t="shared" ref="M2:M33" si="2">K2+(H2/2)</f>
        <v>18.662000000000003</v>
      </c>
      <c r="N2" s="14">
        <f t="shared" ref="N2:N33" si="3">M2</f>
        <v>18.662000000000003</v>
      </c>
      <c r="O2" s="14">
        <f t="shared" ref="O2:O33" si="4">L2</f>
        <v>20.240333333333336</v>
      </c>
      <c r="P2" s="3">
        <v>9200</v>
      </c>
      <c r="Q2" s="3">
        <v>7300</v>
      </c>
      <c r="R2" s="14">
        <f t="shared" ref="R2:R34" si="5">N2/P2*1000</f>
        <v>2.0284782608695653</v>
      </c>
      <c r="S2" s="14">
        <f t="shared" ref="S2:S34" si="6">O2/Q2*1000</f>
        <v>2.7726484018264843</v>
      </c>
    </row>
    <row r="3" spans="1:19">
      <c r="A3" s="4" t="s">
        <v>358</v>
      </c>
      <c r="B3" s="4" t="s">
        <v>57</v>
      </c>
      <c r="C3" s="4" t="s">
        <v>290</v>
      </c>
      <c r="D3" s="3" t="s">
        <v>327</v>
      </c>
      <c r="E3" s="3" t="s">
        <v>205</v>
      </c>
      <c r="F3" s="14">
        <v>100.36666666666667</v>
      </c>
      <c r="G3" s="14">
        <v>0.69666666666666666</v>
      </c>
      <c r="H3" s="14">
        <v>2.3066666666666666</v>
      </c>
      <c r="I3" s="14">
        <v>17.633333333333329</v>
      </c>
      <c r="J3" s="14">
        <v>0.10000000000000002</v>
      </c>
      <c r="K3" s="14">
        <f t="shared" si="0"/>
        <v>16.580000000000002</v>
      </c>
      <c r="L3" s="14">
        <f t="shared" si="1"/>
        <v>18.88666666666667</v>
      </c>
      <c r="M3" s="14">
        <f t="shared" si="2"/>
        <v>17.733333333333334</v>
      </c>
      <c r="N3" s="14">
        <f t="shared" si="3"/>
        <v>17.733333333333334</v>
      </c>
      <c r="O3" s="14">
        <f t="shared" si="4"/>
        <v>18.88666666666667</v>
      </c>
      <c r="P3" s="3">
        <v>7600</v>
      </c>
      <c r="Q3" s="3">
        <v>6500</v>
      </c>
      <c r="R3" s="14">
        <f t="shared" si="5"/>
        <v>2.3333333333333335</v>
      </c>
      <c r="S3" s="14">
        <f t="shared" si="6"/>
        <v>2.9056410256410263</v>
      </c>
    </row>
    <row r="4" spans="1:19">
      <c r="A4" s="4" t="s">
        <v>110</v>
      </c>
      <c r="B4" s="4" t="s">
        <v>111</v>
      </c>
      <c r="C4" s="4" t="s">
        <v>279</v>
      </c>
      <c r="D4" s="3" t="s">
        <v>193</v>
      </c>
      <c r="E4" s="3" t="s">
        <v>204</v>
      </c>
      <c r="F4" s="14">
        <v>76.643333333333331</v>
      </c>
      <c r="G4" s="14">
        <v>0.60333333333333328</v>
      </c>
      <c r="H4" s="14">
        <v>3.9133333333333327</v>
      </c>
      <c r="I4" s="14">
        <v>30.51</v>
      </c>
      <c r="J4" s="14">
        <v>9.0000000000000011E-2</v>
      </c>
      <c r="K4" s="14">
        <f t="shared" si="0"/>
        <v>14.875333333333334</v>
      </c>
      <c r="L4" s="14">
        <f t="shared" si="1"/>
        <v>18.788666666666668</v>
      </c>
      <c r="M4" s="14">
        <f t="shared" si="2"/>
        <v>16.832000000000001</v>
      </c>
      <c r="N4" s="14">
        <f t="shared" si="3"/>
        <v>16.832000000000001</v>
      </c>
      <c r="O4" s="14">
        <f t="shared" si="4"/>
        <v>18.788666666666668</v>
      </c>
      <c r="P4" s="3">
        <v>7500</v>
      </c>
      <c r="Q4" s="3">
        <v>6400</v>
      </c>
      <c r="R4" s="14">
        <f t="shared" si="5"/>
        <v>2.2442666666666669</v>
      </c>
      <c r="S4" s="14">
        <f t="shared" si="6"/>
        <v>2.9357291666666669</v>
      </c>
    </row>
    <row r="5" spans="1:19">
      <c r="A5" s="4" t="s">
        <v>53</v>
      </c>
      <c r="B5" s="4" t="s">
        <v>366</v>
      </c>
      <c r="C5" s="4" t="s">
        <v>302</v>
      </c>
      <c r="D5" s="3" t="s">
        <v>190</v>
      </c>
      <c r="E5" s="3" t="s">
        <v>486</v>
      </c>
      <c r="F5" s="14">
        <v>70.78</v>
      </c>
      <c r="G5" s="14">
        <v>0.58333333333333337</v>
      </c>
      <c r="H5" s="14">
        <v>3.66</v>
      </c>
      <c r="I5" s="14">
        <v>29.213333333333335</v>
      </c>
      <c r="J5" s="14">
        <v>0.1566666666666667</v>
      </c>
      <c r="K5" s="14">
        <f t="shared" si="0"/>
        <v>14.439333333333332</v>
      </c>
      <c r="L5" s="14">
        <f t="shared" si="1"/>
        <v>18.099333333333334</v>
      </c>
      <c r="M5" s="14">
        <f t="shared" si="2"/>
        <v>16.269333333333332</v>
      </c>
      <c r="N5" s="14">
        <f t="shared" si="3"/>
        <v>16.269333333333332</v>
      </c>
      <c r="O5" s="14">
        <f t="shared" si="4"/>
        <v>18.099333333333334</v>
      </c>
      <c r="P5" s="3">
        <v>7000</v>
      </c>
      <c r="Q5" s="3">
        <v>4900</v>
      </c>
      <c r="R5" s="14">
        <f t="shared" si="5"/>
        <v>2.3241904761904761</v>
      </c>
      <c r="S5" s="14">
        <f t="shared" si="6"/>
        <v>3.6937414965986397</v>
      </c>
    </row>
    <row r="6" spans="1:19">
      <c r="A6" s="4" t="s">
        <v>355</v>
      </c>
      <c r="B6" s="4" t="s">
        <v>356</v>
      </c>
      <c r="C6" s="4" t="s">
        <v>238</v>
      </c>
      <c r="D6" s="3" t="s">
        <v>332</v>
      </c>
      <c r="E6" s="3" t="s">
        <v>337</v>
      </c>
      <c r="F6" s="14">
        <v>90.573333333333338</v>
      </c>
      <c r="G6" s="14">
        <v>0.64333333333333331</v>
      </c>
      <c r="H6" s="14">
        <v>2.1</v>
      </c>
      <c r="I6" s="14">
        <v>15.426666666666668</v>
      </c>
      <c r="J6" s="14">
        <v>7.3333333333333334E-2</v>
      </c>
      <c r="K6" s="14">
        <f t="shared" si="0"/>
        <v>14.9</v>
      </c>
      <c r="L6" s="14">
        <f t="shared" si="1"/>
        <v>17</v>
      </c>
      <c r="M6" s="14">
        <f t="shared" si="2"/>
        <v>15.950000000000001</v>
      </c>
      <c r="N6" s="14">
        <f t="shared" si="3"/>
        <v>15.950000000000001</v>
      </c>
      <c r="O6" s="14">
        <f t="shared" si="4"/>
        <v>17</v>
      </c>
      <c r="P6" s="3">
        <v>8600</v>
      </c>
      <c r="Q6" s="3">
        <v>7100</v>
      </c>
      <c r="R6" s="14">
        <f t="shared" si="5"/>
        <v>1.8546511627906976</v>
      </c>
      <c r="S6" s="14">
        <f t="shared" si="6"/>
        <v>2.3943661971830985</v>
      </c>
    </row>
    <row r="7" spans="1:19">
      <c r="A7" s="4" t="s">
        <v>46</v>
      </c>
      <c r="B7" s="4" t="s">
        <v>164</v>
      </c>
      <c r="C7" s="4" t="s">
        <v>266</v>
      </c>
      <c r="D7" s="3" t="s">
        <v>334</v>
      </c>
      <c r="E7" s="3" t="s">
        <v>194</v>
      </c>
      <c r="F7" s="14">
        <v>76.173333333333332</v>
      </c>
      <c r="G7" s="14">
        <v>0.52</v>
      </c>
      <c r="H7" s="14">
        <v>3.3000000000000003</v>
      </c>
      <c r="I7" s="14">
        <v>22.046666666666667</v>
      </c>
      <c r="J7" s="14">
        <v>8.3333333333333329E-2</v>
      </c>
      <c r="K7" s="14">
        <f t="shared" si="0"/>
        <v>13.441999999999998</v>
      </c>
      <c r="L7" s="14">
        <f t="shared" si="1"/>
        <v>16.741999999999997</v>
      </c>
      <c r="M7" s="14">
        <f t="shared" si="2"/>
        <v>15.091999999999999</v>
      </c>
      <c r="N7" s="14">
        <f t="shared" si="3"/>
        <v>15.091999999999999</v>
      </c>
      <c r="O7" s="14">
        <f t="shared" si="4"/>
        <v>16.741999999999997</v>
      </c>
      <c r="P7" s="3">
        <v>7100</v>
      </c>
      <c r="Q7" s="3">
        <v>6000</v>
      </c>
      <c r="R7" s="14">
        <f t="shared" si="5"/>
        <v>2.1256338028169011</v>
      </c>
      <c r="S7" s="14">
        <f t="shared" si="6"/>
        <v>2.7903333333333329</v>
      </c>
    </row>
    <row r="8" spans="1:19">
      <c r="A8" s="4" t="s">
        <v>167</v>
      </c>
      <c r="B8" s="4" t="s">
        <v>168</v>
      </c>
      <c r="C8" s="4" t="s">
        <v>258</v>
      </c>
      <c r="D8" s="3" t="s">
        <v>203</v>
      </c>
      <c r="E8" s="3" t="s">
        <v>330</v>
      </c>
      <c r="F8" s="14">
        <v>68.526666666666657</v>
      </c>
      <c r="G8" s="14">
        <v>0.54333333333333333</v>
      </c>
      <c r="H8" s="14">
        <v>3.2866666666666671</v>
      </c>
      <c r="I8" s="14">
        <v>24.543333333333333</v>
      </c>
      <c r="J8" s="14">
        <v>0.10333333333333333</v>
      </c>
      <c r="K8" s="14">
        <f t="shared" si="0"/>
        <v>13.186999999999999</v>
      </c>
      <c r="L8" s="14">
        <f t="shared" si="1"/>
        <v>16.473666666666666</v>
      </c>
      <c r="M8" s="14">
        <f t="shared" si="2"/>
        <v>14.830333333333332</v>
      </c>
      <c r="N8" s="14">
        <f t="shared" si="3"/>
        <v>14.830333333333332</v>
      </c>
      <c r="O8" s="14">
        <f t="shared" si="4"/>
        <v>16.473666666666666</v>
      </c>
      <c r="P8" s="3">
        <v>7700</v>
      </c>
      <c r="Q8" s="3">
        <v>6200</v>
      </c>
      <c r="R8" s="14">
        <f t="shared" si="5"/>
        <v>1.9260173160173157</v>
      </c>
      <c r="S8" s="14">
        <f t="shared" si="6"/>
        <v>2.6570430107526883</v>
      </c>
    </row>
    <row r="9" spans="1:19">
      <c r="A9" s="4" t="s">
        <v>105</v>
      </c>
      <c r="B9" s="4" t="s">
        <v>54</v>
      </c>
      <c r="C9" s="4" t="s">
        <v>219</v>
      </c>
      <c r="D9" s="3" t="s">
        <v>330</v>
      </c>
      <c r="E9" s="3" t="s">
        <v>396</v>
      </c>
      <c r="F9" s="14">
        <v>59.946666666666665</v>
      </c>
      <c r="G9" s="14">
        <v>0.44</v>
      </c>
      <c r="H9" s="14">
        <v>3.9599999999999995</v>
      </c>
      <c r="I9" s="14">
        <v>30.146666666666665</v>
      </c>
      <c r="J9" s="14">
        <v>0.10000000000000002</v>
      </c>
      <c r="K9" s="14">
        <f t="shared" si="0"/>
        <v>12.249333333333333</v>
      </c>
      <c r="L9" s="14">
        <f t="shared" si="1"/>
        <v>16.209333333333333</v>
      </c>
      <c r="M9" s="14">
        <f t="shared" si="2"/>
        <v>14.229333333333333</v>
      </c>
      <c r="N9" s="14">
        <f t="shared" si="3"/>
        <v>14.229333333333333</v>
      </c>
      <c r="O9" s="14">
        <f t="shared" si="4"/>
        <v>16.209333333333333</v>
      </c>
      <c r="P9" s="3">
        <v>7200</v>
      </c>
      <c r="Q9" s="3">
        <v>5400</v>
      </c>
      <c r="R9" s="14">
        <f t="shared" si="5"/>
        <v>1.9762962962962962</v>
      </c>
      <c r="S9" s="14">
        <f t="shared" si="6"/>
        <v>3.0017283950617286</v>
      </c>
    </row>
    <row r="10" spans="1:19">
      <c r="A10" s="4" t="s">
        <v>165</v>
      </c>
      <c r="B10" s="4" t="s">
        <v>166</v>
      </c>
      <c r="C10" s="4" t="s">
        <v>305</v>
      </c>
      <c r="D10" s="3" t="s">
        <v>189</v>
      </c>
      <c r="E10" s="3" t="s">
        <v>201</v>
      </c>
      <c r="F10" s="14">
        <v>76.073333333333338</v>
      </c>
      <c r="G10" s="14">
        <v>0.54333333333333333</v>
      </c>
      <c r="H10" s="14">
        <v>1.9733333333333334</v>
      </c>
      <c r="I10" s="14">
        <v>15.51</v>
      </c>
      <c r="J10" s="14">
        <v>0.10000000000000002</v>
      </c>
      <c r="K10" s="14">
        <f t="shared" si="0"/>
        <v>13.018333333333334</v>
      </c>
      <c r="L10" s="14">
        <f t="shared" si="1"/>
        <v>14.991666666666667</v>
      </c>
      <c r="M10" s="14">
        <f t="shared" si="2"/>
        <v>14.005000000000001</v>
      </c>
      <c r="N10" s="14">
        <f t="shared" si="3"/>
        <v>14.005000000000001</v>
      </c>
      <c r="O10" s="14">
        <f t="shared" si="4"/>
        <v>14.991666666666667</v>
      </c>
      <c r="P10" s="3">
        <v>7000</v>
      </c>
      <c r="Q10" s="3">
        <v>5900</v>
      </c>
      <c r="R10" s="14">
        <f t="shared" si="5"/>
        <v>2.0007142857142859</v>
      </c>
      <c r="S10" s="14">
        <f t="shared" si="6"/>
        <v>2.5409604519774014</v>
      </c>
    </row>
    <row r="11" spans="1:19">
      <c r="A11" s="4" t="s">
        <v>51</v>
      </c>
      <c r="B11" s="4" t="s">
        <v>52</v>
      </c>
      <c r="C11" s="4" t="s">
        <v>245</v>
      </c>
      <c r="D11" s="3" t="s">
        <v>329</v>
      </c>
      <c r="E11" s="3" t="s">
        <v>195</v>
      </c>
      <c r="F11" s="14">
        <v>70.92</v>
      </c>
      <c r="G11" s="14">
        <v>0.46333333333333337</v>
      </c>
      <c r="H11" s="14">
        <v>2.6666666666666665</v>
      </c>
      <c r="I11" s="14">
        <v>19.583333333333332</v>
      </c>
      <c r="J11" s="14">
        <v>0.08</v>
      </c>
      <c r="K11" s="14">
        <f t="shared" si="0"/>
        <v>12.310333333333334</v>
      </c>
      <c r="L11" s="14">
        <f t="shared" si="1"/>
        <v>14.977</v>
      </c>
      <c r="M11" s="14">
        <f t="shared" si="2"/>
        <v>13.643666666666668</v>
      </c>
      <c r="N11" s="14">
        <f t="shared" si="3"/>
        <v>13.643666666666668</v>
      </c>
      <c r="O11" s="14">
        <f t="shared" si="4"/>
        <v>14.977</v>
      </c>
      <c r="P11" s="3">
        <v>8000</v>
      </c>
      <c r="Q11" s="3">
        <v>6700</v>
      </c>
      <c r="R11" s="14">
        <f t="shared" si="5"/>
        <v>1.7054583333333335</v>
      </c>
      <c r="S11" s="14">
        <f t="shared" si="6"/>
        <v>2.2353731343283583</v>
      </c>
    </row>
    <row r="12" spans="1:19">
      <c r="A12" s="4" t="s">
        <v>169</v>
      </c>
      <c r="B12" s="4" t="s">
        <v>168</v>
      </c>
      <c r="C12" s="4" t="s">
        <v>277</v>
      </c>
      <c r="D12" s="3" t="s">
        <v>197</v>
      </c>
      <c r="E12" s="3" t="s">
        <v>332</v>
      </c>
      <c r="F12" s="14">
        <v>75.69</v>
      </c>
      <c r="G12" s="14">
        <v>0.48333333333333339</v>
      </c>
      <c r="H12" s="14">
        <v>2.0733333333333337</v>
      </c>
      <c r="I12" s="14">
        <v>14.383333333333335</v>
      </c>
      <c r="J12" s="14">
        <v>7.3333333333333334E-2</v>
      </c>
      <c r="K12" s="14">
        <f t="shared" si="0"/>
        <v>12.347333333333333</v>
      </c>
      <c r="L12" s="14">
        <f t="shared" si="1"/>
        <v>14.420666666666667</v>
      </c>
      <c r="M12" s="14">
        <f t="shared" si="2"/>
        <v>13.384</v>
      </c>
      <c r="N12" s="14">
        <f t="shared" si="3"/>
        <v>13.384</v>
      </c>
      <c r="O12" s="14">
        <f t="shared" si="4"/>
        <v>14.420666666666667</v>
      </c>
      <c r="P12" s="3">
        <v>6700</v>
      </c>
      <c r="Q12" s="3">
        <v>5700</v>
      </c>
      <c r="R12" s="14">
        <f t="shared" si="5"/>
        <v>1.9976119402985077</v>
      </c>
      <c r="S12" s="14">
        <f t="shared" si="6"/>
        <v>2.5299415204678364</v>
      </c>
    </row>
    <row r="13" spans="1:19">
      <c r="A13" s="4" t="s">
        <v>184</v>
      </c>
      <c r="B13" s="4" t="s">
        <v>191</v>
      </c>
      <c r="C13" s="4" t="s">
        <v>300</v>
      </c>
      <c r="D13" s="3" t="s">
        <v>239</v>
      </c>
      <c r="E13" s="3" t="s">
        <v>190</v>
      </c>
      <c r="F13" s="14">
        <v>72.540000000000006</v>
      </c>
      <c r="G13" s="14">
        <v>0.43333333333333335</v>
      </c>
      <c r="H13" s="14">
        <v>2.2033333333333331</v>
      </c>
      <c r="I13" s="14">
        <v>18.496666666666666</v>
      </c>
      <c r="J13" s="14">
        <v>6.3333333333333339E-2</v>
      </c>
      <c r="K13" s="14">
        <f t="shared" si="0"/>
        <v>12.083666666666668</v>
      </c>
      <c r="L13" s="14">
        <f t="shared" si="1"/>
        <v>14.287000000000001</v>
      </c>
      <c r="M13" s="14">
        <f t="shared" si="2"/>
        <v>13.185333333333334</v>
      </c>
      <c r="N13" s="14">
        <f t="shared" si="3"/>
        <v>13.185333333333334</v>
      </c>
      <c r="O13" s="14">
        <f t="shared" si="4"/>
        <v>14.287000000000001</v>
      </c>
      <c r="P13" s="3">
        <v>6700</v>
      </c>
      <c r="Q13" s="3">
        <v>5600</v>
      </c>
      <c r="R13" s="14">
        <f t="shared" si="5"/>
        <v>1.9679601990049751</v>
      </c>
      <c r="S13" s="14">
        <f t="shared" si="6"/>
        <v>2.55125</v>
      </c>
    </row>
    <row r="14" spans="1:19">
      <c r="A14" s="4" t="s">
        <v>451</v>
      </c>
      <c r="B14" s="4" t="s">
        <v>452</v>
      </c>
      <c r="C14" s="4" t="s">
        <v>405</v>
      </c>
      <c r="D14" s="3" t="s">
        <v>237</v>
      </c>
      <c r="E14" s="3" t="s">
        <v>397</v>
      </c>
      <c r="F14" s="14">
        <v>69.436666666666667</v>
      </c>
      <c r="G14" s="14">
        <v>0.62666666666666659</v>
      </c>
      <c r="H14" s="14">
        <v>1.4766666666666666</v>
      </c>
      <c r="I14" s="14">
        <v>15.053333333333333</v>
      </c>
      <c r="J14" s="14">
        <v>3.3333333333333333E-2</v>
      </c>
      <c r="K14" s="14">
        <f t="shared" si="0"/>
        <v>12.408999999999999</v>
      </c>
      <c r="L14" s="14">
        <f t="shared" si="1"/>
        <v>13.885666666666665</v>
      </c>
      <c r="M14" s="14">
        <f t="shared" si="2"/>
        <v>13.147333333333332</v>
      </c>
      <c r="N14" s="14">
        <f t="shared" si="3"/>
        <v>13.147333333333332</v>
      </c>
      <c r="O14" s="14">
        <f t="shared" si="4"/>
        <v>13.885666666666665</v>
      </c>
      <c r="P14" s="3">
        <v>6900</v>
      </c>
      <c r="Q14" s="3">
        <v>4900</v>
      </c>
      <c r="R14" s="14">
        <f t="shared" si="5"/>
        <v>1.9054106280193235</v>
      </c>
      <c r="S14" s="14">
        <f t="shared" si="6"/>
        <v>2.8338095238095238</v>
      </c>
    </row>
    <row r="15" spans="1:19">
      <c r="A15" s="4" t="s">
        <v>359</v>
      </c>
      <c r="B15" s="4" t="s">
        <v>360</v>
      </c>
      <c r="C15" s="4" t="s">
        <v>284</v>
      </c>
      <c r="D15" s="3" t="s">
        <v>194</v>
      </c>
      <c r="E15" s="3" t="s">
        <v>490</v>
      </c>
      <c r="F15" s="14">
        <v>58.666666666666664</v>
      </c>
      <c r="G15" s="14">
        <v>0.34333333333333332</v>
      </c>
      <c r="H15" s="14">
        <v>3.063333333333333</v>
      </c>
      <c r="I15" s="14">
        <v>22.296666666666667</v>
      </c>
      <c r="J15" s="14">
        <v>0.08</v>
      </c>
      <c r="K15" s="14">
        <f t="shared" si="0"/>
        <v>10.636333333333333</v>
      </c>
      <c r="L15" s="14">
        <f t="shared" si="1"/>
        <v>13.699666666666666</v>
      </c>
      <c r="M15" s="14">
        <f t="shared" si="2"/>
        <v>12.167999999999999</v>
      </c>
      <c r="N15" s="14">
        <f t="shared" si="3"/>
        <v>12.167999999999999</v>
      </c>
      <c r="O15" s="14">
        <f t="shared" si="4"/>
        <v>13.699666666666666</v>
      </c>
      <c r="P15" s="3">
        <v>6500</v>
      </c>
      <c r="Q15" s="3">
        <v>4800</v>
      </c>
      <c r="R15" s="14">
        <f t="shared" si="5"/>
        <v>1.8719999999999999</v>
      </c>
      <c r="S15" s="14">
        <f t="shared" si="6"/>
        <v>2.8540972222222218</v>
      </c>
    </row>
    <row r="16" spans="1:19">
      <c r="A16" s="4" t="s">
        <v>47</v>
      </c>
      <c r="B16" s="4" t="s">
        <v>498</v>
      </c>
      <c r="C16" s="4" t="s">
        <v>419</v>
      </c>
      <c r="D16" s="3" t="s">
        <v>213</v>
      </c>
      <c r="E16" s="3" t="s">
        <v>488</v>
      </c>
      <c r="F16" s="14">
        <v>57.873333333333335</v>
      </c>
      <c r="G16" s="14">
        <v>0.33666666666666667</v>
      </c>
      <c r="H16" s="14">
        <v>2.7033333333333336</v>
      </c>
      <c r="I16" s="14">
        <v>24.7</v>
      </c>
      <c r="J16" s="14">
        <v>0.10000000000000002</v>
      </c>
      <c r="K16" s="14">
        <f t="shared" si="0"/>
        <v>10.877333333333334</v>
      </c>
      <c r="L16" s="14">
        <f t="shared" si="1"/>
        <v>13.580666666666668</v>
      </c>
      <c r="M16" s="14">
        <f t="shared" si="2"/>
        <v>12.229000000000001</v>
      </c>
      <c r="N16" s="14">
        <f t="shared" si="3"/>
        <v>12.229000000000001</v>
      </c>
      <c r="O16" s="14">
        <f t="shared" si="4"/>
        <v>13.580666666666668</v>
      </c>
      <c r="P16" s="3">
        <v>6200</v>
      </c>
      <c r="Q16" s="3">
        <v>4800</v>
      </c>
      <c r="R16" s="14">
        <f t="shared" si="5"/>
        <v>1.9724193548387097</v>
      </c>
      <c r="S16" s="14">
        <f t="shared" si="6"/>
        <v>2.829305555555556</v>
      </c>
    </row>
    <row r="17" spans="1:19">
      <c r="A17" s="4" t="s">
        <v>182</v>
      </c>
      <c r="B17" s="4" t="s">
        <v>183</v>
      </c>
      <c r="C17" s="4" t="s">
        <v>275</v>
      </c>
      <c r="D17" s="3" t="s">
        <v>214</v>
      </c>
      <c r="E17" s="3" t="s">
        <v>485</v>
      </c>
      <c r="F17" s="14">
        <v>76.540000000000006</v>
      </c>
      <c r="G17" s="14">
        <v>0.52</v>
      </c>
      <c r="H17" s="14">
        <v>1.17</v>
      </c>
      <c r="I17" s="14">
        <v>8.7766666666666655</v>
      </c>
      <c r="J17" s="14">
        <v>0</v>
      </c>
      <c r="K17" s="14">
        <f t="shared" si="0"/>
        <v>11.651666666666667</v>
      </c>
      <c r="L17" s="14">
        <f t="shared" si="1"/>
        <v>12.821666666666667</v>
      </c>
      <c r="M17" s="14">
        <f t="shared" si="2"/>
        <v>12.236666666666668</v>
      </c>
      <c r="N17" s="14">
        <f t="shared" si="3"/>
        <v>12.236666666666668</v>
      </c>
      <c r="O17" s="14">
        <f t="shared" si="4"/>
        <v>12.821666666666667</v>
      </c>
      <c r="P17" s="3">
        <v>6600</v>
      </c>
      <c r="Q17" s="3">
        <v>4300</v>
      </c>
      <c r="R17" s="14">
        <f t="shared" si="5"/>
        <v>1.8540404040404042</v>
      </c>
      <c r="S17" s="14">
        <f t="shared" si="6"/>
        <v>2.981782945736434</v>
      </c>
    </row>
    <row r="18" spans="1:19">
      <c r="A18" s="4" t="s">
        <v>500</v>
      </c>
      <c r="B18" s="4" t="s">
        <v>501</v>
      </c>
      <c r="C18" s="4" t="s">
        <v>449</v>
      </c>
      <c r="D18" s="3" t="s">
        <v>232</v>
      </c>
      <c r="E18" s="3" t="s">
        <v>491</v>
      </c>
      <c r="F18" s="14">
        <v>52.919999999999995</v>
      </c>
      <c r="G18" s="14">
        <v>0.40333333333333332</v>
      </c>
      <c r="H18" s="14">
        <v>2.57</v>
      </c>
      <c r="I18" s="14">
        <v>19.09</v>
      </c>
      <c r="J18" s="14">
        <v>0.08</v>
      </c>
      <c r="K18" s="14">
        <f t="shared" si="0"/>
        <v>10.101000000000001</v>
      </c>
      <c r="L18" s="14">
        <f t="shared" si="1"/>
        <v>12.671000000000001</v>
      </c>
      <c r="M18" s="14">
        <f t="shared" si="2"/>
        <v>11.386000000000001</v>
      </c>
      <c r="N18" s="14">
        <f t="shared" si="3"/>
        <v>11.386000000000001</v>
      </c>
      <c r="O18" s="14">
        <f t="shared" si="4"/>
        <v>12.671000000000001</v>
      </c>
      <c r="P18" s="3">
        <v>6400</v>
      </c>
      <c r="Q18" s="3">
        <v>4800</v>
      </c>
      <c r="R18" s="14">
        <f t="shared" si="5"/>
        <v>1.7790625000000002</v>
      </c>
      <c r="S18" s="14">
        <f t="shared" si="6"/>
        <v>2.639791666666667</v>
      </c>
    </row>
    <row r="19" spans="1:19">
      <c r="A19" s="4" t="s">
        <v>162</v>
      </c>
      <c r="B19" s="4" t="s">
        <v>163</v>
      </c>
      <c r="C19" s="4" t="s">
        <v>297</v>
      </c>
      <c r="D19" s="3" t="s">
        <v>196</v>
      </c>
      <c r="E19" s="3" t="s">
        <v>335</v>
      </c>
      <c r="F19" s="14">
        <v>50.693333333333335</v>
      </c>
      <c r="G19" s="14">
        <v>0.40000000000000008</v>
      </c>
      <c r="H19" s="14">
        <v>2.5566666666666666</v>
      </c>
      <c r="I19" s="14">
        <v>19.696666666666669</v>
      </c>
      <c r="J19" s="14">
        <v>9.3333333333333338E-2</v>
      </c>
      <c r="K19" s="14">
        <f t="shared" si="0"/>
        <v>9.9990000000000006</v>
      </c>
      <c r="L19" s="14">
        <f t="shared" si="1"/>
        <v>12.555666666666667</v>
      </c>
      <c r="M19" s="14">
        <f t="shared" si="2"/>
        <v>11.277333333333335</v>
      </c>
      <c r="N19" s="14">
        <f t="shared" si="3"/>
        <v>11.277333333333335</v>
      </c>
      <c r="O19" s="14">
        <f t="shared" si="4"/>
        <v>12.555666666666667</v>
      </c>
      <c r="P19" s="3">
        <v>6300</v>
      </c>
      <c r="Q19" s="3">
        <v>4700</v>
      </c>
      <c r="R19" s="14">
        <f t="shared" si="5"/>
        <v>1.7900529100529103</v>
      </c>
      <c r="S19" s="14">
        <f t="shared" si="6"/>
        <v>2.6714184397163119</v>
      </c>
    </row>
    <row r="20" spans="1:19">
      <c r="A20" s="4" t="s">
        <v>112</v>
      </c>
      <c r="B20" s="4" t="s">
        <v>109</v>
      </c>
      <c r="C20" s="4" t="s">
        <v>246</v>
      </c>
      <c r="D20" s="3" t="s">
        <v>201</v>
      </c>
      <c r="E20" s="3" t="s">
        <v>489</v>
      </c>
      <c r="F20" s="14">
        <v>54.419999999999995</v>
      </c>
      <c r="G20" s="14">
        <v>0.38666666666666666</v>
      </c>
      <c r="H20" s="14">
        <v>2.3566666666666669</v>
      </c>
      <c r="I20" s="14">
        <v>18.48</v>
      </c>
      <c r="J20" s="14">
        <v>0.08</v>
      </c>
      <c r="K20" s="14">
        <f t="shared" si="0"/>
        <v>10.09</v>
      </c>
      <c r="L20" s="14">
        <f t="shared" si="1"/>
        <v>12.446666666666667</v>
      </c>
      <c r="M20" s="14">
        <f t="shared" si="2"/>
        <v>11.268333333333333</v>
      </c>
      <c r="N20" s="14">
        <f t="shared" si="3"/>
        <v>11.268333333333333</v>
      </c>
      <c r="O20" s="14">
        <f t="shared" si="4"/>
        <v>12.446666666666667</v>
      </c>
      <c r="P20" s="3">
        <v>7400</v>
      </c>
      <c r="Q20" s="3">
        <v>5500</v>
      </c>
      <c r="R20" s="14">
        <f t="shared" si="5"/>
        <v>1.5227477477477478</v>
      </c>
      <c r="S20" s="14">
        <f t="shared" si="6"/>
        <v>2.2630303030303032</v>
      </c>
    </row>
    <row r="21" spans="1:19">
      <c r="A21" s="4" t="s">
        <v>60</v>
      </c>
      <c r="B21" s="4" t="s">
        <v>499</v>
      </c>
      <c r="C21" s="4" t="s">
        <v>474</v>
      </c>
      <c r="D21" s="3" t="s">
        <v>333</v>
      </c>
      <c r="E21" s="3" t="s">
        <v>214</v>
      </c>
      <c r="F21" s="14">
        <v>58.126666666666665</v>
      </c>
      <c r="G21" s="14">
        <v>0.37666666666666671</v>
      </c>
      <c r="H21" s="14">
        <v>2.0166666666666666</v>
      </c>
      <c r="I21" s="14">
        <v>16.330000000000002</v>
      </c>
      <c r="J21" s="14">
        <v>0.06</v>
      </c>
      <c r="K21" s="14">
        <f t="shared" si="0"/>
        <v>10.065666666666667</v>
      </c>
      <c r="L21" s="14">
        <f t="shared" si="1"/>
        <v>12.082333333333334</v>
      </c>
      <c r="M21" s="14">
        <f t="shared" si="2"/>
        <v>11.074</v>
      </c>
      <c r="N21" s="14">
        <f t="shared" si="3"/>
        <v>11.074</v>
      </c>
      <c r="O21" s="14">
        <f t="shared" si="4"/>
        <v>12.082333333333334</v>
      </c>
      <c r="P21" s="3">
        <v>6000</v>
      </c>
      <c r="Q21" s="3">
        <v>3700</v>
      </c>
      <c r="R21" s="14">
        <f t="shared" si="5"/>
        <v>1.8456666666666668</v>
      </c>
      <c r="S21" s="14">
        <f t="shared" si="6"/>
        <v>3.2654954954954958</v>
      </c>
    </row>
    <row r="22" spans="1:19">
      <c r="A22" s="4" t="s">
        <v>47</v>
      </c>
      <c r="B22" s="4" t="s">
        <v>36</v>
      </c>
      <c r="C22" s="4" t="s">
        <v>249</v>
      </c>
      <c r="D22" s="3" t="s">
        <v>196</v>
      </c>
      <c r="E22" s="3" t="s">
        <v>335</v>
      </c>
      <c r="F22" s="14">
        <v>55.863333333333337</v>
      </c>
      <c r="G22" s="14">
        <v>0.55333333333333323</v>
      </c>
      <c r="H22" s="14">
        <v>1.1733333333333333</v>
      </c>
      <c r="I22" s="14">
        <v>10.693333333333333</v>
      </c>
      <c r="J22" s="14">
        <v>1.6666666666666666E-2</v>
      </c>
      <c r="K22" s="14">
        <f t="shared" si="0"/>
        <v>10.075666666666665</v>
      </c>
      <c r="L22" s="14">
        <f t="shared" si="1"/>
        <v>11.248999999999999</v>
      </c>
      <c r="M22" s="14">
        <f t="shared" si="2"/>
        <v>10.662333333333331</v>
      </c>
      <c r="N22" s="14">
        <f t="shared" si="3"/>
        <v>10.662333333333331</v>
      </c>
      <c r="O22" s="14">
        <f t="shared" si="4"/>
        <v>11.248999999999999</v>
      </c>
      <c r="P22" s="3">
        <v>6600</v>
      </c>
      <c r="Q22" s="3">
        <v>5300</v>
      </c>
      <c r="R22" s="14">
        <f t="shared" si="5"/>
        <v>1.6155050505050501</v>
      </c>
      <c r="S22" s="14">
        <f t="shared" si="6"/>
        <v>2.1224528301886791</v>
      </c>
    </row>
    <row r="23" spans="1:19">
      <c r="A23" s="4" t="s">
        <v>457</v>
      </c>
      <c r="B23" s="4" t="s">
        <v>515</v>
      </c>
      <c r="C23" s="4" t="s">
        <v>413</v>
      </c>
      <c r="D23" s="3" t="s">
        <v>228</v>
      </c>
      <c r="E23" s="3" t="s">
        <v>202</v>
      </c>
      <c r="F23" s="14">
        <v>49.31</v>
      </c>
      <c r="G23" s="14">
        <v>0.32666666666666666</v>
      </c>
      <c r="H23" s="14">
        <v>2.0533333333333332</v>
      </c>
      <c r="I23" s="14">
        <v>15.979999999999999</v>
      </c>
      <c r="J23" s="14">
        <v>0.11000000000000003</v>
      </c>
      <c r="K23" s="14">
        <f t="shared" si="0"/>
        <v>9.1490000000000009</v>
      </c>
      <c r="L23" s="14">
        <f t="shared" si="1"/>
        <v>11.202333333333334</v>
      </c>
      <c r="M23" s="14">
        <f t="shared" si="2"/>
        <v>10.175666666666668</v>
      </c>
      <c r="N23" s="14">
        <f t="shared" si="3"/>
        <v>10.175666666666668</v>
      </c>
      <c r="O23" s="14">
        <f t="shared" si="4"/>
        <v>11.202333333333334</v>
      </c>
      <c r="P23" s="3">
        <v>6000</v>
      </c>
      <c r="Q23" s="3">
        <v>4900</v>
      </c>
      <c r="R23" s="14">
        <f t="shared" si="5"/>
        <v>1.6959444444444447</v>
      </c>
      <c r="S23" s="14">
        <f t="shared" si="6"/>
        <v>2.2861904761904763</v>
      </c>
    </row>
    <row r="24" spans="1:19">
      <c r="A24" s="4" t="s">
        <v>165</v>
      </c>
      <c r="B24" s="4" t="s">
        <v>49</v>
      </c>
      <c r="C24" s="4" t="s">
        <v>402</v>
      </c>
      <c r="D24" s="3" t="s">
        <v>195</v>
      </c>
      <c r="E24" s="3" t="s">
        <v>487</v>
      </c>
      <c r="F24" s="14">
        <v>63.056666666666672</v>
      </c>
      <c r="G24" s="14">
        <v>0.39666666666666667</v>
      </c>
      <c r="H24" s="14">
        <v>1.0633333333333332</v>
      </c>
      <c r="I24" s="14">
        <v>7.6133333333333333</v>
      </c>
      <c r="J24" s="14">
        <v>3.3333333333333333E-2</v>
      </c>
      <c r="K24" s="14">
        <f t="shared" si="0"/>
        <v>9.6469999999999985</v>
      </c>
      <c r="L24" s="14">
        <f t="shared" si="1"/>
        <v>10.710333333333331</v>
      </c>
      <c r="M24" s="14">
        <f t="shared" si="2"/>
        <v>10.178666666666665</v>
      </c>
      <c r="N24" s="14">
        <f t="shared" si="3"/>
        <v>10.178666666666665</v>
      </c>
      <c r="O24" s="14">
        <f t="shared" si="4"/>
        <v>10.710333333333331</v>
      </c>
      <c r="P24" s="3">
        <v>6800</v>
      </c>
      <c r="Q24" s="3">
        <v>4600</v>
      </c>
      <c r="R24" s="14">
        <f t="shared" si="5"/>
        <v>1.496862745098039</v>
      </c>
      <c r="S24" s="14">
        <f t="shared" si="6"/>
        <v>2.3283333333333327</v>
      </c>
    </row>
    <row r="25" spans="1:19">
      <c r="A25" s="4" t="s">
        <v>470</v>
      </c>
      <c r="B25" s="4" t="s">
        <v>49</v>
      </c>
      <c r="C25" s="4" t="s">
        <v>407</v>
      </c>
      <c r="D25" s="3" t="s">
        <v>205</v>
      </c>
      <c r="E25" s="3" t="s">
        <v>400</v>
      </c>
      <c r="F25" s="14">
        <v>23.95</v>
      </c>
      <c r="G25" s="14">
        <v>0.12666666666666668</v>
      </c>
      <c r="H25" s="14">
        <v>3.4633333333333334</v>
      </c>
      <c r="I25" s="14">
        <v>30.689999999999998</v>
      </c>
      <c r="J25" s="14">
        <v>9.3333333333333338E-2</v>
      </c>
      <c r="K25" s="14">
        <f t="shared" si="0"/>
        <v>6.7840000000000007</v>
      </c>
      <c r="L25" s="14">
        <f t="shared" si="1"/>
        <v>10.247333333333334</v>
      </c>
      <c r="M25" s="14">
        <f t="shared" si="2"/>
        <v>8.515666666666668</v>
      </c>
      <c r="N25" s="14">
        <f t="shared" si="3"/>
        <v>8.515666666666668</v>
      </c>
      <c r="O25" s="14">
        <f t="shared" si="4"/>
        <v>10.247333333333334</v>
      </c>
      <c r="P25" s="3">
        <v>5900</v>
      </c>
      <c r="Q25" s="3">
        <v>4000</v>
      </c>
      <c r="R25" s="14">
        <f t="shared" si="5"/>
        <v>1.4433333333333336</v>
      </c>
      <c r="S25" s="14">
        <f t="shared" si="6"/>
        <v>2.5618333333333334</v>
      </c>
    </row>
    <row r="26" spans="1:19">
      <c r="A26" s="4" t="s">
        <v>522</v>
      </c>
      <c r="B26" s="4" t="s">
        <v>523</v>
      </c>
      <c r="C26" s="4" t="s">
        <v>416</v>
      </c>
      <c r="D26" s="3" t="s">
        <v>202</v>
      </c>
      <c r="E26" s="3" t="s">
        <v>398</v>
      </c>
      <c r="F26" s="14">
        <v>10.416666666666666</v>
      </c>
      <c r="G26" s="14">
        <v>9.6666666666666679E-2</v>
      </c>
      <c r="H26" s="14">
        <v>4.1266666666666669</v>
      </c>
      <c r="I26" s="14">
        <v>34.51</v>
      </c>
      <c r="J26" s="14">
        <v>0.16666666666666666</v>
      </c>
      <c r="K26" s="14">
        <f t="shared" si="0"/>
        <v>6.0726666666666667</v>
      </c>
      <c r="L26" s="14">
        <f t="shared" si="1"/>
        <v>10.199333333333334</v>
      </c>
      <c r="M26" s="14">
        <f t="shared" si="2"/>
        <v>8.1359999999999992</v>
      </c>
      <c r="N26" s="14">
        <f t="shared" si="3"/>
        <v>8.1359999999999992</v>
      </c>
      <c r="O26" s="14">
        <f t="shared" si="4"/>
        <v>10.199333333333334</v>
      </c>
      <c r="P26" s="3">
        <v>5300</v>
      </c>
      <c r="Q26" s="3">
        <v>3300</v>
      </c>
      <c r="R26" s="14">
        <f t="shared" si="5"/>
        <v>1.5350943396226413</v>
      </c>
      <c r="S26" s="14">
        <f t="shared" si="6"/>
        <v>3.0907070707070705</v>
      </c>
    </row>
    <row r="27" spans="1:19">
      <c r="A27" s="4" t="s">
        <v>50</v>
      </c>
      <c r="B27" s="4" t="s">
        <v>128</v>
      </c>
      <c r="C27" s="4" t="s">
        <v>241</v>
      </c>
      <c r="D27" s="3" t="s">
        <v>228</v>
      </c>
      <c r="E27" s="3" t="s">
        <v>202</v>
      </c>
      <c r="F27" s="14">
        <v>46.26</v>
      </c>
      <c r="G27" s="14">
        <v>0.40666666666666668</v>
      </c>
      <c r="H27" s="14">
        <v>1.49</v>
      </c>
      <c r="I27" s="14">
        <v>12.296666666666667</v>
      </c>
      <c r="J27" s="14">
        <v>3.3333333333333333E-2</v>
      </c>
      <c r="K27" s="14">
        <f t="shared" si="0"/>
        <v>8.4956666666666649</v>
      </c>
      <c r="L27" s="14">
        <f t="shared" si="1"/>
        <v>9.9856666666666651</v>
      </c>
      <c r="M27" s="14">
        <f t="shared" si="2"/>
        <v>9.2406666666666641</v>
      </c>
      <c r="N27" s="14">
        <f t="shared" si="3"/>
        <v>9.2406666666666641</v>
      </c>
      <c r="O27" s="14">
        <f t="shared" si="4"/>
        <v>9.9856666666666651</v>
      </c>
      <c r="P27" s="3">
        <v>6000</v>
      </c>
      <c r="Q27" s="3">
        <v>5500</v>
      </c>
      <c r="R27" s="14">
        <f t="shared" si="5"/>
        <v>1.5401111111111105</v>
      </c>
      <c r="S27" s="14">
        <f t="shared" si="6"/>
        <v>1.8155757575757574</v>
      </c>
    </row>
    <row r="28" spans="1:19">
      <c r="A28" s="4" t="s">
        <v>364</v>
      </c>
      <c r="B28" s="4" t="s">
        <v>365</v>
      </c>
      <c r="C28" s="4" t="s">
        <v>199</v>
      </c>
      <c r="D28" s="3" t="s">
        <v>224</v>
      </c>
      <c r="E28" s="3" t="s">
        <v>237</v>
      </c>
      <c r="F28" s="14">
        <v>16.936666666666667</v>
      </c>
      <c r="G28" s="14">
        <v>0.10666666666666667</v>
      </c>
      <c r="H28" s="14">
        <v>3.49</v>
      </c>
      <c r="I28" s="14">
        <v>31.973333333333333</v>
      </c>
      <c r="J28" s="14">
        <v>0.15333333333333335</v>
      </c>
      <c r="K28" s="14">
        <f t="shared" si="0"/>
        <v>6.4510000000000005</v>
      </c>
      <c r="L28" s="14">
        <f t="shared" si="1"/>
        <v>9.9410000000000007</v>
      </c>
      <c r="M28" s="14">
        <f t="shared" si="2"/>
        <v>8.1960000000000015</v>
      </c>
      <c r="N28" s="14">
        <f t="shared" si="3"/>
        <v>8.1960000000000015</v>
      </c>
      <c r="O28" s="14">
        <f t="shared" si="4"/>
        <v>9.9410000000000007</v>
      </c>
      <c r="P28" s="3">
        <v>5800</v>
      </c>
      <c r="Q28" s="3">
        <v>4300</v>
      </c>
      <c r="R28" s="14">
        <f t="shared" si="5"/>
        <v>1.4131034482758624</v>
      </c>
      <c r="S28" s="14">
        <f t="shared" si="6"/>
        <v>2.3118604651162791</v>
      </c>
    </row>
    <row r="29" spans="1:19">
      <c r="A29" s="4" t="s">
        <v>32</v>
      </c>
      <c r="B29" s="4" t="s">
        <v>68</v>
      </c>
      <c r="C29" s="4" t="s">
        <v>409</v>
      </c>
      <c r="D29" s="3" t="s">
        <v>331</v>
      </c>
      <c r="E29" s="3" t="s">
        <v>193</v>
      </c>
      <c r="F29" s="14">
        <v>46.176666666666655</v>
      </c>
      <c r="G29" s="14">
        <v>0.3666666666666667</v>
      </c>
      <c r="H29" s="14">
        <v>1.26</v>
      </c>
      <c r="I29" s="14">
        <v>10.903333333333334</v>
      </c>
      <c r="J29" s="14">
        <v>0.04</v>
      </c>
      <c r="K29" s="14">
        <f t="shared" si="0"/>
        <v>8.1479999999999997</v>
      </c>
      <c r="L29" s="14">
        <f t="shared" si="1"/>
        <v>9.4079999999999995</v>
      </c>
      <c r="M29" s="14">
        <f t="shared" si="2"/>
        <v>8.7780000000000005</v>
      </c>
      <c r="N29" s="14">
        <f t="shared" si="3"/>
        <v>8.7780000000000005</v>
      </c>
      <c r="O29" s="14">
        <f t="shared" si="4"/>
        <v>9.4079999999999995</v>
      </c>
      <c r="P29" s="3">
        <v>5600</v>
      </c>
      <c r="Q29" s="3">
        <v>3300</v>
      </c>
      <c r="R29" s="14">
        <f t="shared" si="5"/>
        <v>1.5675000000000001</v>
      </c>
      <c r="S29" s="14">
        <f t="shared" si="6"/>
        <v>2.8509090909090906</v>
      </c>
    </row>
    <row r="30" spans="1:19">
      <c r="A30" s="4" t="s">
        <v>165</v>
      </c>
      <c r="B30" s="4" t="s">
        <v>529</v>
      </c>
      <c r="C30" s="4" t="s">
        <v>417</v>
      </c>
      <c r="D30" s="3" t="s">
        <v>331</v>
      </c>
      <c r="E30" s="3" t="s">
        <v>193</v>
      </c>
      <c r="F30" s="14">
        <v>15.753333333333336</v>
      </c>
      <c r="G30" s="14">
        <v>5.3333333333333337E-2</v>
      </c>
      <c r="H30" s="14">
        <v>3.3733333333333331</v>
      </c>
      <c r="I30" s="14">
        <v>29.416666666666668</v>
      </c>
      <c r="J30" s="14">
        <v>0.17</v>
      </c>
      <c r="K30" s="14">
        <f t="shared" si="0"/>
        <v>5.8570000000000011</v>
      </c>
      <c r="L30" s="14">
        <f t="shared" si="1"/>
        <v>9.2303333333333342</v>
      </c>
      <c r="M30" s="14">
        <f t="shared" si="2"/>
        <v>7.5436666666666676</v>
      </c>
      <c r="N30" s="14">
        <f t="shared" si="3"/>
        <v>7.5436666666666676</v>
      </c>
      <c r="O30" s="14">
        <f t="shared" si="4"/>
        <v>9.2303333333333342</v>
      </c>
      <c r="P30" s="3">
        <v>5300</v>
      </c>
      <c r="Q30" s="3">
        <v>3200</v>
      </c>
      <c r="R30" s="14">
        <f t="shared" si="5"/>
        <v>1.4233333333333336</v>
      </c>
      <c r="S30" s="14">
        <f t="shared" si="6"/>
        <v>2.8844791666666669</v>
      </c>
    </row>
    <row r="31" spans="1:19">
      <c r="A31" s="4" t="s">
        <v>148</v>
      </c>
      <c r="B31" s="4" t="s">
        <v>149</v>
      </c>
      <c r="C31" s="4" t="s">
        <v>222</v>
      </c>
      <c r="D31" s="3" t="s">
        <v>328</v>
      </c>
      <c r="E31" s="3" t="s">
        <v>232</v>
      </c>
      <c r="F31" s="14">
        <v>43.6</v>
      </c>
      <c r="G31" s="14">
        <v>0.31</v>
      </c>
      <c r="H31" s="14">
        <v>1.53</v>
      </c>
      <c r="I31" s="14">
        <v>11.016666666666666</v>
      </c>
      <c r="J31" s="14">
        <v>4.6666666666666669E-2</v>
      </c>
      <c r="K31" s="14">
        <f t="shared" si="0"/>
        <v>7.6016666666666675</v>
      </c>
      <c r="L31" s="14">
        <f t="shared" si="1"/>
        <v>9.1316666666666677</v>
      </c>
      <c r="M31" s="14">
        <f t="shared" si="2"/>
        <v>8.3666666666666671</v>
      </c>
      <c r="N31" s="14">
        <f t="shared" si="3"/>
        <v>8.3666666666666671</v>
      </c>
      <c r="O31" s="14">
        <f t="shared" si="4"/>
        <v>9.1316666666666677</v>
      </c>
      <c r="P31" s="3">
        <v>5900</v>
      </c>
      <c r="Q31" s="3">
        <v>3800</v>
      </c>
      <c r="R31" s="14">
        <f t="shared" si="5"/>
        <v>1.4180790960451979</v>
      </c>
      <c r="S31" s="14">
        <f t="shared" si="6"/>
        <v>2.4030701754385966</v>
      </c>
    </row>
    <row r="32" spans="1:19">
      <c r="A32" s="4" t="s">
        <v>44</v>
      </c>
      <c r="B32" s="4" t="s">
        <v>513</v>
      </c>
      <c r="C32" s="4" t="s">
        <v>411</v>
      </c>
      <c r="D32" s="3" t="s">
        <v>239</v>
      </c>
      <c r="E32" s="3" t="s">
        <v>190</v>
      </c>
      <c r="F32" s="14">
        <v>31.709999999999997</v>
      </c>
      <c r="G32" s="14">
        <v>0.11333333333333334</v>
      </c>
      <c r="H32" s="14">
        <v>2.4133333333333336</v>
      </c>
      <c r="I32" s="14">
        <v>21.256666666666664</v>
      </c>
      <c r="J32" s="14">
        <v>0.12333333333333335</v>
      </c>
      <c r="K32" s="14">
        <f t="shared" si="0"/>
        <v>6.7166666666666668</v>
      </c>
      <c r="L32" s="14">
        <f t="shared" si="1"/>
        <v>9.1300000000000008</v>
      </c>
      <c r="M32" s="14">
        <f t="shared" si="2"/>
        <v>7.9233333333333338</v>
      </c>
      <c r="N32" s="14">
        <f t="shared" si="3"/>
        <v>7.9233333333333338</v>
      </c>
      <c r="O32" s="14">
        <f t="shared" si="4"/>
        <v>9.1300000000000008</v>
      </c>
      <c r="P32" s="3">
        <v>5400</v>
      </c>
      <c r="Q32" s="3">
        <v>3500</v>
      </c>
      <c r="R32" s="14">
        <f t="shared" si="5"/>
        <v>1.4672839506172841</v>
      </c>
      <c r="S32" s="14">
        <f t="shared" si="6"/>
        <v>2.608571428571429</v>
      </c>
    </row>
    <row r="33" spans="1:19">
      <c r="A33" s="4" t="s">
        <v>35</v>
      </c>
      <c r="B33" s="4" t="s">
        <v>368</v>
      </c>
      <c r="C33" s="4" t="s">
        <v>312</v>
      </c>
      <c r="D33" s="3" t="s">
        <v>203</v>
      </c>
      <c r="E33" s="3" t="s">
        <v>330</v>
      </c>
      <c r="F33" s="14">
        <v>40.26</v>
      </c>
      <c r="G33" s="14">
        <v>0.32666666666666666</v>
      </c>
      <c r="H33" s="14">
        <v>1.4733333333333334</v>
      </c>
      <c r="I33" s="14">
        <v>11.863333333333335</v>
      </c>
      <c r="J33" s="14">
        <v>7.3333333333333334E-2</v>
      </c>
      <c r="K33" s="14">
        <f t="shared" si="0"/>
        <v>7.6123333333333338</v>
      </c>
      <c r="L33" s="14">
        <f t="shared" si="1"/>
        <v>9.0856666666666666</v>
      </c>
      <c r="M33" s="14">
        <f t="shared" si="2"/>
        <v>8.3490000000000002</v>
      </c>
      <c r="N33" s="14">
        <f t="shared" si="3"/>
        <v>8.3490000000000002</v>
      </c>
      <c r="O33" s="14">
        <f t="shared" si="4"/>
        <v>9.0856666666666666</v>
      </c>
      <c r="P33" s="3">
        <v>5600</v>
      </c>
      <c r="Q33" s="3">
        <v>3500</v>
      </c>
      <c r="R33" s="14">
        <f t="shared" si="5"/>
        <v>1.490892857142857</v>
      </c>
      <c r="S33" s="14">
        <f t="shared" si="6"/>
        <v>2.5959047619047619</v>
      </c>
    </row>
    <row r="34" spans="1:19">
      <c r="A34" s="4" t="s">
        <v>461</v>
      </c>
      <c r="B34" s="4" t="s">
        <v>462</v>
      </c>
      <c r="C34" s="4" t="s">
        <v>408</v>
      </c>
      <c r="D34" s="3" t="s">
        <v>328</v>
      </c>
      <c r="E34" s="3" t="s">
        <v>232</v>
      </c>
      <c r="F34" s="14">
        <v>47.28</v>
      </c>
      <c r="G34" s="14">
        <v>0.31666666666666671</v>
      </c>
      <c r="H34" s="14">
        <v>1.1566666666666665</v>
      </c>
      <c r="I34" s="14">
        <v>8.0333333333333332</v>
      </c>
      <c r="J34" s="14">
        <v>3.3333333333333333E-2</v>
      </c>
      <c r="K34" s="14">
        <f t="shared" ref="K34:K65" si="7">(F34/10)+(G34*6)+(I34/10)+(J34*6)</f>
        <v>7.631333333333334</v>
      </c>
      <c r="L34" s="14">
        <f t="shared" ref="L34:L65" si="8">K34+H34</f>
        <v>8.7880000000000003</v>
      </c>
      <c r="M34" s="14">
        <f t="shared" ref="M34:M52" si="9">K34+(H34/2)</f>
        <v>8.2096666666666671</v>
      </c>
      <c r="N34" s="14">
        <f t="shared" ref="N34:N65" si="10">M34</f>
        <v>8.2096666666666671</v>
      </c>
      <c r="O34" s="14">
        <f t="shared" ref="O34:O52" si="11">L34</f>
        <v>8.7880000000000003</v>
      </c>
      <c r="P34" s="3">
        <v>5900</v>
      </c>
      <c r="Q34" s="3">
        <v>4000</v>
      </c>
      <c r="R34" s="14">
        <f t="shared" si="5"/>
        <v>1.3914689265536724</v>
      </c>
      <c r="S34" s="14">
        <f t="shared" si="6"/>
        <v>2.1970000000000001</v>
      </c>
    </row>
    <row r="35" spans="1:19">
      <c r="A35" s="4" t="s">
        <v>457</v>
      </c>
      <c r="B35" s="4" t="s">
        <v>138</v>
      </c>
      <c r="C35" s="4" t="s">
        <v>450</v>
      </c>
      <c r="D35" s="3" t="s">
        <v>237</v>
      </c>
      <c r="E35" s="3" t="s">
        <v>397</v>
      </c>
      <c r="F35" s="14">
        <v>12.966666666666667</v>
      </c>
      <c r="G35" s="14">
        <v>6.6666666666666666E-2</v>
      </c>
      <c r="H35" s="14">
        <v>3.22</v>
      </c>
      <c r="I35" s="14">
        <v>29.213333333333335</v>
      </c>
      <c r="J35" s="14">
        <v>0.13333333333333333</v>
      </c>
      <c r="K35" s="14">
        <f t="shared" si="7"/>
        <v>5.4180000000000001</v>
      </c>
      <c r="L35" s="14">
        <f t="shared" si="8"/>
        <v>8.6379999999999999</v>
      </c>
      <c r="M35" s="14">
        <f t="shared" si="9"/>
        <v>7.0280000000000005</v>
      </c>
      <c r="N35" s="14">
        <f t="shared" si="10"/>
        <v>7.0280000000000005</v>
      </c>
      <c r="O35" s="14">
        <f t="shared" si="11"/>
        <v>8.6379999999999999</v>
      </c>
      <c r="P35" s="15" t="s">
        <v>551</v>
      </c>
      <c r="Q35" s="15">
        <v>3000</v>
      </c>
      <c r="R35" s="16" t="s">
        <v>551</v>
      </c>
      <c r="S35" s="14">
        <f t="shared" ref="S35:S52" si="12">O35/Q35*1000</f>
        <v>2.8793333333333333</v>
      </c>
    </row>
    <row r="36" spans="1:19">
      <c r="A36" s="4" t="s">
        <v>148</v>
      </c>
      <c r="B36" s="4" t="s">
        <v>531</v>
      </c>
      <c r="C36" s="4" t="s">
        <v>448</v>
      </c>
      <c r="D36" s="3" t="s">
        <v>193</v>
      </c>
      <c r="E36" s="3" t="s">
        <v>204</v>
      </c>
      <c r="F36" s="14">
        <v>21.803333333333331</v>
      </c>
      <c r="G36" s="14">
        <v>0.17666666666666667</v>
      </c>
      <c r="H36" s="14">
        <v>2.6066666666666665</v>
      </c>
      <c r="I36" s="14">
        <v>22.25</v>
      </c>
      <c r="J36" s="14">
        <v>9.3333333333333338E-2</v>
      </c>
      <c r="K36" s="14">
        <f t="shared" si="7"/>
        <v>6.0253333333333341</v>
      </c>
      <c r="L36" s="14">
        <f t="shared" si="8"/>
        <v>8.6320000000000014</v>
      </c>
      <c r="M36" s="14">
        <f t="shared" si="9"/>
        <v>7.3286666666666669</v>
      </c>
      <c r="N36" s="14">
        <f t="shared" si="10"/>
        <v>7.3286666666666669</v>
      </c>
      <c r="O36" s="14">
        <f t="shared" si="11"/>
        <v>8.6320000000000014</v>
      </c>
      <c r="P36" s="3">
        <v>5500</v>
      </c>
      <c r="Q36" s="3">
        <v>3000</v>
      </c>
      <c r="R36" s="14">
        <f t="shared" ref="R36:R52" si="13">N36/P36*1000</f>
        <v>1.3324848484848484</v>
      </c>
      <c r="S36" s="14">
        <f t="shared" si="12"/>
        <v>2.8773333333333335</v>
      </c>
    </row>
    <row r="37" spans="1:19">
      <c r="A37" s="4" t="s">
        <v>150</v>
      </c>
      <c r="B37" s="4" t="s">
        <v>361</v>
      </c>
      <c r="C37" s="4" t="s">
        <v>314</v>
      </c>
      <c r="D37" s="3" t="s">
        <v>335</v>
      </c>
      <c r="E37" s="3" t="s">
        <v>399</v>
      </c>
      <c r="F37" s="14">
        <v>44.863333333333337</v>
      </c>
      <c r="G37" s="14">
        <v>0.17</v>
      </c>
      <c r="H37" s="14">
        <v>1.67</v>
      </c>
      <c r="I37" s="14">
        <v>12.94</v>
      </c>
      <c r="J37" s="14">
        <v>0</v>
      </c>
      <c r="K37" s="14">
        <f t="shared" si="7"/>
        <v>6.8003333333333345</v>
      </c>
      <c r="L37" s="14">
        <f t="shared" si="8"/>
        <v>8.4703333333333344</v>
      </c>
      <c r="M37" s="14">
        <f t="shared" si="9"/>
        <v>7.6353333333333344</v>
      </c>
      <c r="N37" s="14">
        <f t="shared" si="10"/>
        <v>7.6353333333333344</v>
      </c>
      <c r="O37" s="14">
        <f t="shared" si="11"/>
        <v>8.4703333333333344</v>
      </c>
      <c r="P37" s="3">
        <v>5900</v>
      </c>
      <c r="Q37" s="3">
        <v>4000</v>
      </c>
      <c r="R37" s="14">
        <f t="shared" si="13"/>
        <v>1.294124293785311</v>
      </c>
      <c r="S37" s="14">
        <f t="shared" si="12"/>
        <v>2.1175833333333336</v>
      </c>
    </row>
    <row r="38" spans="1:19">
      <c r="A38" s="4" t="s">
        <v>363</v>
      </c>
      <c r="B38" s="4" t="s">
        <v>147</v>
      </c>
      <c r="C38" s="4" t="s">
        <v>292</v>
      </c>
      <c r="D38" s="3" t="s">
        <v>224</v>
      </c>
      <c r="E38" s="3" t="s">
        <v>237</v>
      </c>
      <c r="F38" s="14">
        <v>33.26</v>
      </c>
      <c r="G38" s="14">
        <v>0.22</v>
      </c>
      <c r="H38" s="14">
        <v>1.78</v>
      </c>
      <c r="I38" s="14">
        <v>14.606666666666669</v>
      </c>
      <c r="J38" s="14">
        <v>7.0000000000000007E-2</v>
      </c>
      <c r="K38" s="14">
        <f t="shared" si="7"/>
        <v>6.5266666666666673</v>
      </c>
      <c r="L38" s="14">
        <f t="shared" si="8"/>
        <v>8.3066666666666666</v>
      </c>
      <c r="M38" s="14">
        <f t="shared" si="9"/>
        <v>7.416666666666667</v>
      </c>
      <c r="N38" s="14">
        <f t="shared" si="10"/>
        <v>7.416666666666667</v>
      </c>
      <c r="O38" s="14">
        <f t="shared" si="11"/>
        <v>8.3066666666666666</v>
      </c>
      <c r="P38" s="3">
        <v>5300</v>
      </c>
      <c r="Q38" s="3">
        <v>3800</v>
      </c>
      <c r="R38" s="14">
        <f t="shared" si="13"/>
        <v>1.39937106918239</v>
      </c>
      <c r="S38" s="14">
        <f t="shared" si="12"/>
        <v>2.1859649122807019</v>
      </c>
    </row>
    <row r="39" spans="1:19">
      <c r="A39" s="4" t="s">
        <v>127</v>
      </c>
      <c r="B39" s="4" t="s">
        <v>42</v>
      </c>
      <c r="C39" s="4" t="s">
        <v>289</v>
      </c>
      <c r="D39" s="3" t="s">
        <v>202</v>
      </c>
      <c r="E39" s="3" t="s">
        <v>398</v>
      </c>
      <c r="F39" s="14">
        <v>34</v>
      </c>
      <c r="G39" s="14">
        <v>0.26666666666666666</v>
      </c>
      <c r="H39" s="14">
        <v>1.6733333333333331</v>
      </c>
      <c r="I39" s="14">
        <v>11.033333333333331</v>
      </c>
      <c r="J39" s="14">
        <v>0.03</v>
      </c>
      <c r="K39" s="14">
        <f t="shared" si="7"/>
        <v>6.2833333333333332</v>
      </c>
      <c r="L39" s="14">
        <f t="shared" si="8"/>
        <v>7.9566666666666661</v>
      </c>
      <c r="M39" s="14">
        <f t="shared" si="9"/>
        <v>7.12</v>
      </c>
      <c r="N39" s="14">
        <f t="shared" si="10"/>
        <v>7.12</v>
      </c>
      <c r="O39" s="14">
        <f t="shared" si="11"/>
        <v>7.9566666666666661</v>
      </c>
      <c r="P39" s="3">
        <v>5200</v>
      </c>
      <c r="Q39" s="3">
        <v>3200</v>
      </c>
      <c r="R39" s="14">
        <f t="shared" si="13"/>
        <v>1.3692307692307693</v>
      </c>
      <c r="S39" s="14">
        <f t="shared" si="12"/>
        <v>2.4864583333333332</v>
      </c>
    </row>
    <row r="40" spans="1:19">
      <c r="A40" s="4" t="s">
        <v>534</v>
      </c>
      <c r="B40" s="4" t="s">
        <v>535</v>
      </c>
      <c r="C40" s="4" t="s">
        <v>415</v>
      </c>
      <c r="D40" s="3" t="s">
        <v>333</v>
      </c>
      <c r="E40" s="3" t="s">
        <v>214</v>
      </c>
      <c r="F40" s="14">
        <v>20.136666666666667</v>
      </c>
      <c r="G40" s="14">
        <v>0.10000000000000002</v>
      </c>
      <c r="H40" s="14">
        <v>2.6366666666666667</v>
      </c>
      <c r="I40" s="14">
        <v>21.736666666666665</v>
      </c>
      <c r="J40" s="14">
        <v>7.3333333333333334E-2</v>
      </c>
      <c r="K40" s="14">
        <f t="shared" si="7"/>
        <v>5.2273333333333332</v>
      </c>
      <c r="L40" s="14">
        <f t="shared" si="8"/>
        <v>7.8639999999999999</v>
      </c>
      <c r="M40" s="14">
        <f t="shared" si="9"/>
        <v>6.5456666666666665</v>
      </c>
      <c r="N40" s="14">
        <f t="shared" si="10"/>
        <v>6.5456666666666665</v>
      </c>
      <c r="O40" s="14">
        <f t="shared" si="11"/>
        <v>7.8639999999999999</v>
      </c>
      <c r="P40" s="3">
        <v>5000</v>
      </c>
      <c r="Q40" s="3">
        <v>3300</v>
      </c>
      <c r="R40" s="14">
        <f t="shared" si="13"/>
        <v>1.3091333333333333</v>
      </c>
      <c r="S40" s="14">
        <f t="shared" si="12"/>
        <v>2.3830303030303033</v>
      </c>
    </row>
    <row r="41" spans="1:19">
      <c r="A41" s="4" t="s">
        <v>514</v>
      </c>
      <c r="B41" s="4" t="s">
        <v>57</v>
      </c>
      <c r="C41" s="4" t="s">
        <v>414</v>
      </c>
      <c r="D41" s="3" t="s">
        <v>201</v>
      </c>
      <c r="E41" s="3" t="s">
        <v>489</v>
      </c>
      <c r="F41" s="14">
        <v>31.366666666666671</v>
      </c>
      <c r="G41" s="14">
        <v>0.28666666666666668</v>
      </c>
      <c r="H41" s="14">
        <v>1.4933333333333334</v>
      </c>
      <c r="I41" s="14">
        <v>10.413333333333334</v>
      </c>
      <c r="J41" s="14">
        <v>4.6666666666666669E-2</v>
      </c>
      <c r="K41" s="14">
        <f t="shared" si="7"/>
        <v>6.1780000000000008</v>
      </c>
      <c r="L41" s="14">
        <f t="shared" si="8"/>
        <v>7.671333333333334</v>
      </c>
      <c r="M41" s="14">
        <f t="shared" si="9"/>
        <v>6.9246666666666679</v>
      </c>
      <c r="N41" s="14">
        <f t="shared" si="10"/>
        <v>6.9246666666666679</v>
      </c>
      <c r="O41" s="14">
        <f t="shared" si="11"/>
        <v>7.671333333333334</v>
      </c>
      <c r="P41" s="3">
        <v>6100</v>
      </c>
      <c r="Q41" s="3">
        <v>3800</v>
      </c>
      <c r="R41" s="14">
        <f t="shared" si="13"/>
        <v>1.1351912568306013</v>
      </c>
      <c r="S41" s="14">
        <f t="shared" si="12"/>
        <v>2.0187719298245614</v>
      </c>
    </row>
    <row r="42" spans="1:19">
      <c r="A42" s="4" t="s">
        <v>151</v>
      </c>
      <c r="B42" s="4" t="s">
        <v>152</v>
      </c>
      <c r="C42" s="4" t="s">
        <v>299</v>
      </c>
      <c r="D42" s="3" t="s">
        <v>205</v>
      </c>
      <c r="E42" s="3" t="s">
        <v>400</v>
      </c>
      <c r="F42" s="14">
        <v>40.140000000000008</v>
      </c>
      <c r="G42" s="14">
        <v>0.16</v>
      </c>
      <c r="H42" s="14">
        <v>1.2633333333333334</v>
      </c>
      <c r="I42" s="14">
        <v>10.306666666666667</v>
      </c>
      <c r="J42" s="14">
        <v>5.6666666666666671E-2</v>
      </c>
      <c r="K42" s="14">
        <f t="shared" si="7"/>
        <v>6.3446666666666678</v>
      </c>
      <c r="L42" s="14">
        <f t="shared" si="8"/>
        <v>7.6080000000000014</v>
      </c>
      <c r="M42" s="14">
        <f t="shared" si="9"/>
        <v>6.9763333333333346</v>
      </c>
      <c r="N42" s="14">
        <f t="shared" si="10"/>
        <v>6.9763333333333346</v>
      </c>
      <c r="O42" s="14">
        <f t="shared" si="11"/>
        <v>7.6080000000000014</v>
      </c>
      <c r="P42" s="3">
        <v>5300</v>
      </c>
      <c r="Q42" s="3">
        <v>3400</v>
      </c>
      <c r="R42" s="14">
        <f t="shared" si="13"/>
        <v>1.3162893081761009</v>
      </c>
      <c r="S42" s="14">
        <f t="shared" si="12"/>
        <v>2.23764705882353</v>
      </c>
    </row>
    <row r="43" spans="1:19">
      <c r="A43" s="4" t="s">
        <v>53</v>
      </c>
      <c r="B43" s="4" t="s">
        <v>453</v>
      </c>
      <c r="C43" s="4" t="s">
        <v>404</v>
      </c>
      <c r="D43" s="3" t="s">
        <v>203</v>
      </c>
      <c r="E43" s="3" t="s">
        <v>330</v>
      </c>
      <c r="F43" s="14">
        <v>14.479999999999999</v>
      </c>
      <c r="G43" s="14">
        <v>0.12000000000000001</v>
      </c>
      <c r="H43" s="14">
        <v>2.6266666666666669</v>
      </c>
      <c r="I43" s="14">
        <v>21.38</v>
      </c>
      <c r="J43" s="14">
        <v>8.666666666666667E-2</v>
      </c>
      <c r="K43" s="14">
        <f t="shared" si="7"/>
        <v>4.8260000000000005</v>
      </c>
      <c r="L43" s="14">
        <f t="shared" si="8"/>
        <v>7.4526666666666674</v>
      </c>
      <c r="M43" s="14">
        <f t="shared" si="9"/>
        <v>6.139333333333334</v>
      </c>
      <c r="N43" s="14">
        <f t="shared" si="10"/>
        <v>6.139333333333334</v>
      </c>
      <c r="O43" s="14">
        <f t="shared" si="11"/>
        <v>7.4526666666666674</v>
      </c>
      <c r="P43" s="3">
        <v>5500</v>
      </c>
      <c r="Q43" s="3">
        <v>3600</v>
      </c>
      <c r="R43" s="14">
        <f t="shared" si="13"/>
        <v>1.1162424242424243</v>
      </c>
      <c r="S43" s="14">
        <f t="shared" si="12"/>
        <v>2.0701851851851854</v>
      </c>
    </row>
    <row r="44" spans="1:19">
      <c r="A44" s="4" t="s">
        <v>165</v>
      </c>
      <c r="B44" s="4" t="s">
        <v>524</v>
      </c>
      <c r="C44" s="4" t="s">
        <v>410</v>
      </c>
      <c r="D44" s="3" t="s">
        <v>335</v>
      </c>
      <c r="E44" s="3" t="s">
        <v>399</v>
      </c>
      <c r="F44" s="14">
        <v>28.76</v>
      </c>
      <c r="G44" s="14">
        <v>8.666666666666667E-2</v>
      </c>
      <c r="H44" s="14">
        <v>2.1</v>
      </c>
      <c r="I44" s="14">
        <v>14.299999999999999</v>
      </c>
      <c r="J44" s="14">
        <v>0</v>
      </c>
      <c r="K44" s="14">
        <f t="shared" si="7"/>
        <v>4.8260000000000005</v>
      </c>
      <c r="L44" s="14">
        <f t="shared" si="8"/>
        <v>6.9260000000000002</v>
      </c>
      <c r="M44" s="14">
        <f t="shared" si="9"/>
        <v>5.8760000000000003</v>
      </c>
      <c r="N44" s="14">
        <f t="shared" si="10"/>
        <v>5.8760000000000003</v>
      </c>
      <c r="O44" s="14">
        <f t="shared" si="11"/>
        <v>6.9260000000000002</v>
      </c>
      <c r="P44" s="3">
        <v>5300</v>
      </c>
      <c r="Q44" s="3">
        <v>3200</v>
      </c>
      <c r="R44" s="14">
        <f t="shared" si="13"/>
        <v>1.108679245283019</v>
      </c>
      <c r="S44" s="14">
        <f t="shared" si="12"/>
        <v>2.1643750000000002</v>
      </c>
    </row>
    <row r="45" spans="1:19">
      <c r="A45" s="4" t="s">
        <v>45</v>
      </c>
      <c r="B45" s="4" t="s">
        <v>357</v>
      </c>
      <c r="C45" s="4" t="s">
        <v>264</v>
      </c>
      <c r="D45" s="3" t="s">
        <v>195</v>
      </c>
      <c r="E45" s="3" t="s">
        <v>487</v>
      </c>
      <c r="F45" s="14">
        <v>17.876666666666669</v>
      </c>
      <c r="G45" s="14">
        <v>0.15000000000000002</v>
      </c>
      <c r="H45" s="14">
        <v>1.6433333333333333</v>
      </c>
      <c r="I45" s="14">
        <v>15.5</v>
      </c>
      <c r="J45" s="14">
        <v>0.08</v>
      </c>
      <c r="K45" s="14">
        <f t="shared" si="7"/>
        <v>4.7176666666666662</v>
      </c>
      <c r="L45" s="14">
        <f t="shared" si="8"/>
        <v>6.3609999999999998</v>
      </c>
      <c r="M45" s="14">
        <f t="shared" si="9"/>
        <v>5.5393333333333326</v>
      </c>
      <c r="N45" s="14">
        <f t="shared" si="10"/>
        <v>5.5393333333333326</v>
      </c>
      <c r="O45" s="14">
        <f t="shared" si="11"/>
        <v>6.3609999999999998</v>
      </c>
      <c r="P45" s="3">
        <v>5400</v>
      </c>
      <c r="Q45" s="3">
        <v>3700</v>
      </c>
      <c r="R45" s="14">
        <f t="shared" si="13"/>
        <v>1.0258024691358023</v>
      </c>
      <c r="S45" s="14">
        <f t="shared" si="12"/>
        <v>1.7191891891891891</v>
      </c>
    </row>
    <row r="46" spans="1:19">
      <c r="A46" s="4" t="s">
        <v>150</v>
      </c>
      <c r="B46" s="4" t="s">
        <v>153</v>
      </c>
      <c r="C46" s="4" t="s">
        <v>283</v>
      </c>
      <c r="D46" s="3" t="s">
        <v>331</v>
      </c>
      <c r="E46" s="3" t="s">
        <v>193</v>
      </c>
      <c r="F46" s="14">
        <v>35.513333333333328</v>
      </c>
      <c r="G46" s="14">
        <v>0.24</v>
      </c>
      <c r="H46" s="14">
        <v>0.79999999999999993</v>
      </c>
      <c r="I46" s="14">
        <v>5.0233333333333334</v>
      </c>
      <c r="J46" s="14">
        <v>6.6666666666666671E-3</v>
      </c>
      <c r="K46" s="14">
        <f t="shared" si="7"/>
        <v>5.533666666666667</v>
      </c>
      <c r="L46" s="14">
        <f t="shared" si="8"/>
        <v>6.3336666666666668</v>
      </c>
      <c r="M46" s="14">
        <f t="shared" si="9"/>
        <v>5.9336666666666673</v>
      </c>
      <c r="N46" s="14">
        <f t="shared" si="10"/>
        <v>5.9336666666666673</v>
      </c>
      <c r="O46" s="14">
        <f t="shared" si="11"/>
        <v>6.3336666666666668</v>
      </c>
      <c r="P46" s="3">
        <v>5200</v>
      </c>
      <c r="Q46" s="3">
        <v>3300</v>
      </c>
      <c r="R46" s="14">
        <f t="shared" si="13"/>
        <v>1.1410897435897436</v>
      </c>
      <c r="S46" s="14">
        <f t="shared" si="12"/>
        <v>1.9192929292929293</v>
      </c>
    </row>
    <row r="47" spans="1:19">
      <c r="A47" s="4" t="s">
        <v>469</v>
      </c>
      <c r="B47" s="4" t="s">
        <v>375</v>
      </c>
      <c r="C47" s="4" t="s">
        <v>406</v>
      </c>
      <c r="D47" s="3" t="s">
        <v>334</v>
      </c>
      <c r="E47" s="3" t="s">
        <v>194</v>
      </c>
      <c r="F47" s="14">
        <v>22.243333333333329</v>
      </c>
      <c r="G47" s="14">
        <v>0.14666666666666667</v>
      </c>
      <c r="H47" s="14">
        <v>1.3266666666666664</v>
      </c>
      <c r="I47" s="14">
        <v>10.106666666666667</v>
      </c>
      <c r="J47" s="14">
        <v>6.6666666666666671E-3</v>
      </c>
      <c r="K47" s="14">
        <f t="shared" si="7"/>
        <v>4.1550000000000002</v>
      </c>
      <c r="L47" s="14">
        <f t="shared" si="8"/>
        <v>5.4816666666666665</v>
      </c>
      <c r="M47" s="14">
        <f t="shared" si="9"/>
        <v>4.8183333333333334</v>
      </c>
      <c r="N47" s="14">
        <f t="shared" si="10"/>
        <v>4.8183333333333334</v>
      </c>
      <c r="O47" s="14">
        <f t="shared" si="11"/>
        <v>5.4816666666666665</v>
      </c>
      <c r="P47" s="3">
        <v>5000</v>
      </c>
      <c r="Q47" s="3">
        <v>3300</v>
      </c>
      <c r="R47" s="14">
        <f t="shared" si="13"/>
        <v>0.96366666666666667</v>
      </c>
      <c r="S47" s="14">
        <f t="shared" si="12"/>
        <v>1.661111111111111</v>
      </c>
    </row>
    <row r="48" spans="1:19">
      <c r="A48" s="4" t="s">
        <v>454</v>
      </c>
      <c r="B48" s="4" t="s">
        <v>49</v>
      </c>
      <c r="C48" s="4" t="s">
        <v>403</v>
      </c>
      <c r="D48" s="3" t="s">
        <v>195</v>
      </c>
      <c r="E48" s="3" t="s">
        <v>487</v>
      </c>
      <c r="F48" s="14">
        <v>10.386666666666667</v>
      </c>
      <c r="G48" s="14">
        <v>0.13666666666666669</v>
      </c>
      <c r="H48" s="14">
        <v>1.4533333333333334</v>
      </c>
      <c r="I48" s="14">
        <v>14.08</v>
      </c>
      <c r="J48" s="14">
        <v>0.11666666666666665</v>
      </c>
      <c r="K48" s="14">
        <f t="shared" si="7"/>
        <v>3.9666666666666668</v>
      </c>
      <c r="L48" s="14">
        <f t="shared" si="8"/>
        <v>5.42</v>
      </c>
      <c r="M48" s="14">
        <f t="shared" si="9"/>
        <v>4.6933333333333334</v>
      </c>
      <c r="N48" s="14">
        <f t="shared" si="10"/>
        <v>4.6933333333333334</v>
      </c>
      <c r="O48" s="14">
        <f t="shared" si="11"/>
        <v>5.42</v>
      </c>
      <c r="P48" s="3">
        <v>4800</v>
      </c>
      <c r="Q48" s="3">
        <v>3400</v>
      </c>
      <c r="R48" s="14">
        <f t="shared" si="13"/>
        <v>0.97777777777777775</v>
      </c>
      <c r="S48" s="14">
        <f t="shared" si="12"/>
        <v>1.5941176470588236</v>
      </c>
    </row>
    <row r="49" spans="1:19">
      <c r="A49" s="4" t="s">
        <v>545</v>
      </c>
      <c r="B49" s="4" t="s">
        <v>546</v>
      </c>
      <c r="C49" s="4" t="s">
        <v>412</v>
      </c>
      <c r="D49" s="3" t="s">
        <v>197</v>
      </c>
      <c r="E49" s="3" t="s">
        <v>332</v>
      </c>
      <c r="F49" s="14">
        <v>3.6766666666666672</v>
      </c>
      <c r="G49" s="14">
        <v>1.6666666666666666E-2</v>
      </c>
      <c r="H49" s="14">
        <v>1.8533333333333333</v>
      </c>
      <c r="I49" s="14">
        <v>18.306666666666668</v>
      </c>
      <c r="J49" s="14">
        <v>0.15666666666666668</v>
      </c>
      <c r="K49" s="14">
        <f t="shared" si="7"/>
        <v>3.2383333333333337</v>
      </c>
      <c r="L49" s="14">
        <f t="shared" si="8"/>
        <v>5.0916666666666668</v>
      </c>
      <c r="M49" s="14">
        <f t="shared" si="9"/>
        <v>4.165</v>
      </c>
      <c r="N49" s="14">
        <f t="shared" si="10"/>
        <v>4.165</v>
      </c>
      <c r="O49" s="14">
        <f t="shared" si="11"/>
        <v>5.0916666666666668</v>
      </c>
      <c r="P49" s="3">
        <v>5000</v>
      </c>
      <c r="Q49" s="3">
        <v>3500</v>
      </c>
      <c r="R49" s="14">
        <f t="shared" si="13"/>
        <v>0.83299999999999996</v>
      </c>
      <c r="S49" s="14">
        <f t="shared" si="12"/>
        <v>1.4547619047619049</v>
      </c>
    </row>
    <row r="50" spans="1:19">
      <c r="A50" s="4" t="s">
        <v>380</v>
      </c>
      <c r="B50" s="4" t="s">
        <v>533</v>
      </c>
      <c r="C50" s="4" t="s">
        <v>418</v>
      </c>
      <c r="D50" s="3" t="s">
        <v>237</v>
      </c>
      <c r="E50" s="3" t="s">
        <v>397</v>
      </c>
      <c r="F50" s="14">
        <v>4.3033333333333337</v>
      </c>
      <c r="G50" s="14">
        <v>7.3333333333333334E-2</v>
      </c>
      <c r="H50" s="14">
        <v>1.8333333333333333</v>
      </c>
      <c r="I50" s="14">
        <v>16.260000000000002</v>
      </c>
      <c r="J50" s="14">
        <v>0.10000000000000002</v>
      </c>
      <c r="K50" s="14">
        <f t="shared" si="7"/>
        <v>3.0963333333333334</v>
      </c>
      <c r="L50" s="14">
        <f t="shared" si="8"/>
        <v>4.9296666666666669</v>
      </c>
      <c r="M50" s="14">
        <f t="shared" si="9"/>
        <v>4.0129999999999999</v>
      </c>
      <c r="N50" s="14">
        <f t="shared" si="10"/>
        <v>4.0129999999999999</v>
      </c>
      <c r="O50" s="14">
        <f t="shared" si="11"/>
        <v>4.9296666666666669</v>
      </c>
      <c r="P50" s="3">
        <v>5900</v>
      </c>
      <c r="Q50" s="3">
        <v>3000</v>
      </c>
      <c r="R50" s="14">
        <f t="shared" si="13"/>
        <v>0.68016949152542361</v>
      </c>
      <c r="S50" s="14">
        <f t="shared" si="12"/>
        <v>1.6432222222222224</v>
      </c>
    </row>
    <row r="51" spans="1:19">
      <c r="A51" s="4" t="s">
        <v>520</v>
      </c>
      <c r="B51" s="4" t="s">
        <v>521</v>
      </c>
      <c r="C51" s="4" t="s">
        <v>477</v>
      </c>
      <c r="D51" s="3" t="s">
        <v>224</v>
      </c>
      <c r="E51" s="3" t="s">
        <v>237</v>
      </c>
      <c r="F51" s="14">
        <v>22.179999999999996</v>
      </c>
      <c r="G51" s="14">
        <v>0.20666666666666669</v>
      </c>
      <c r="H51" s="14">
        <v>0.23666666666666666</v>
      </c>
      <c r="I51" s="14">
        <v>1.5899999999999999</v>
      </c>
      <c r="J51" s="14">
        <v>0.01</v>
      </c>
      <c r="K51" s="14">
        <f t="shared" si="7"/>
        <v>3.6769999999999996</v>
      </c>
      <c r="L51" s="14">
        <f t="shared" si="8"/>
        <v>3.9136666666666664</v>
      </c>
      <c r="M51" s="14">
        <f t="shared" si="9"/>
        <v>3.7953333333333328</v>
      </c>
      <c r="N51" s="14">
        <f t="shared" si="10"/>
        <v>3.7953333333333328</v>
      </c>
      <c r="O51" s="14">
        <f t="shared" si="11"/>
        <v>3.9136666666666664</v>
      </c>
      <c r="P51" s="3">
        <v>5100</v>
      </c>
      <c r="Q51" s="3">
        <v>3200</v>
      </c>
      <c r="R51" s="14">
        <f t="shared" si="13"/>
        <v>0.7441830065359476</v>
      </c>
      <c r="S51" s="14">
        <f t="shared" si="12"/>
        <v>1.2230208333333334</v>
      </c>
    </row>
    <row r="52" spans="1:19">
      <c r="A52" s="4" t="s">
        <v>120</v>
      </c>
      <c r="B52" s="4" t="s">
        <v>540</v>
      </c>
      <c r="C52" s="4" t="s">
        <v>479</v>
      </c>
      <c r="D52" s="3" t="s">
        <v>330</v>
      </c>
      <c r="E52" s="3" t="s">
        <v>396</v>
      </c>
      <c r="F52" s="14">
        <v>16.400000000000002</v>
      </c>
      <c r="G52" s="14">
        <v>0.14333333333333334</v>
      </c>
      <c r="H52" s="14">
        <v>0.67333333333333334</v>
      </c>
      <c r="I52" s="14">
        <v>4.66</v>
      </c>
      <c r="J52" s="14">
        <v>0</v>
      </c>
      <c r="K52" s="14">
        <f t="shared" si="7"/>
        <v>2.9660000000000002</v>
      </c>
      <c r="L52" s="14">
        <f t="shared" si="8"/>
        <v>3.6393333333333335</v>
      </c>
      <c r="M52" s="14">
        <f t="shared" si="9"/>
        <v>3.3026666666666671</v>
      </c>
      <c r="N52" s="14">
        <f t="shared" si="10"/>
        <v>3.3026666666666671</v>
      </c>
      <c r="O52" s="14">
        <f t="shared" si="11"/>
        <v>3.6393333333333335</v>
      </c>
      <c r="P52" s="3">
        <v>4900</v>
      </c>
      <c r="Q52" s="3">
        <v>3000</v>
      </c>
      <c r="R52" s="14">
        <f t="shared" si="13"/>
        <v>0.67401360544217692</v>
      </c>
      <c r="S52" s="14">
        <f t="shared" si="12"/>
        <v>1.2131111111111113</v>
      </c>
    </row>
    <row r="53" spans="1:19">
      <c r="D53" s="3"/>
      <c r="E53" s="3"/>
    </row>
    <row r="54" spans="1:19">
      <c r="D54" s="3"/>
      <c r="E54" s="3"/>
    </row>
    <row r="55" spans="1:19">
      <c r="D55" s="3"/>
      <c r="E55" s="3"/>
    </row>
    <row r="56" spans="1:19">
      <c r="D56" s="3"/>
      <c r="E56" s="3"/>
    </row>
    <row r="57" spans="1:19">
      <c r="D57" s="3"/>
      <c r="E57" s="3"/>
    </row>
    <row r="58" spans="1:19">
      <c r="D58" s="3"/>
      <c r="E58" s="3"/>
    </row>
    <row r="59" spans="1:19">
      <c r="D59" s="3"/>
      <c r="E59" s="3"/>
    </row>
    <row r="60" spans="1:19">
      <c r="D60" s="3"/>
      <c r="E60" s="3"/>
    </row>
    <row r="61" spans="1:19">
      <c r="D61" s="3"/>
      <c r="E61" s="3"/>
    </row>
    <row r="62" spans="1:19">
      <c r="D62" s="3"/>
      <c r="E62" s="3"/>
    </row>
    <row r="63" spans="1:19">
      <c r="D63" s="3"/>
      <c r="E63" s="3"/>
    </row>
    <row r="64" spans="1:19">
      <c r="D64" s="3"/>
      <c r="E64" s="3"/>
    </row>
    <row r="65" spans="4:5">
      <c r="D65" s="3"/>
      <c r="E65" s="3"/>
    </row>
    <row r="66" spans="4:5">
      <c r="D66" s="3"/>
      <c r="E66" s="3"/>
    </row>
    <row r="67" spans="4:5">
      <c r="D67" s="3"/>
      <c r="E67" s="3"/>
    </row>
    <row r="68" spans="4:5">
      <c r="D68" s="3"/>
      <c r="E68" s="3"/>
    </row>
    <row r="69" spans="4:5">
      <c r="D69" s="3"/>
      <c r="E69" s="3"/>
    </row>
    <row r="70" spans="4:5">
      <c r="D70" s="3"/>
      <c r="E70" s="3"/>
    </row>
    <row r="71" spans="4:5">
      <c r="D71" s="3"/>
      <c r="E71" s="3"/>
    </row>
    <row r="72" spans="4:5">
      <c r="D72" s="3"/>
      <c r="E72" s="3"/>
    </row>
    <row r="73" spans="4:5">
      <c r="D73" s="3"/>
      <c r="E73" s="3"/>
    </row>
    <row r="74" spans="4:5">
      <c r="D74" s="3"/>
      <c r="E74" s="3"/>
    </row>
    <row r="75" spans="4:5">
      <c r="D75" s="3"/>
      <c r="E75" s="3"/>
    </row>
    <row r="76" spans="4:5">
      <c r="D76" s="3"/>
      <c r="E76" s="3"/>
    </row>
    <row r="77" spans="4:5">
      <c r="D77" s="3"/>
      <c r="E77" s="3"/>
    </row>
    <row r="78" spans="4:5">
      <c r="D78" s="3"/>
      <c r="E78" s="3"/>
    </row>
    <row r="79" spans="4:5">
      <c r="D79" s="3"/>
      <c r="E79" s="3"/>
    </row>
    <row r="80" spans="4:5">
      <c r="D80" s="3"/>
      <c r="E80" s="3"/>
    </row>
    <row r="81" spans="4:5">
      <c r="D81" s="3"/>
      <c r="E81" s="3"/>
    </row>
    <row r="82" spans="4:5">
      <c r="D82" s="3"/>
      <c r="E82" s="3"/>
    </row>
    <row r="83" spans="4:5">
      <c r="D83" s="3"/>
      <c r="E83" s="3"/>
    </row>
    <row r="84" spans="4:5">
      <c r="D84" s="3"/>
      <c r="E84" s="3"/>
    </row>
    <row r="85" spans="4:5">
      <c r="D85" s="3"/>
      <c r="E85" s="3"/>
    </row>
    <row r="86" spans="4:5">
      <c r="D86" s="3"/>
      <c r="E86" s="3"/>
    </row>
    <row r="87" spans="4:5">
      <c r="D87" s="3"/>
      <c r="E87" s="3"/>
    </row>
    <row r="88" spans="4:5">
      <c r="D88" s="3"/>
      <c r="E88" s="3"/>
    </row>
    <row r="89" spans="4:5">
      <c r="D89" s="3"/>
      <c r="E89" s="3"/>
    </row>
    <row r="90" spans="4:5">
      <c r="D90" s="3"/>
      <c r="E90" s="3"/>
    </row>
    <row r="91" spans="4:5">
      <c r="D91" s="3"/>
      <c r="E91" s="3"/>
    </row>
    <row r="92" spans="4:5">
      <c r="D92" s="3"/>
      <c r="E92" s="3"/>
    </row>
    <row r="93" spans="4:5">
      <c r="D93" s="3"/>
      <c r="E93" s="3"/>
    </row>
    <row r="94" spans="4:5">
      <c r="D94" s="3"/>
      <c r="E94" s="3"/>
    </row>
    <row r="95" spans="4:5">
      <c r="D95" s="3"/>
      <c r="E95" s="3"/>
    </row>
    <row r="96" spans="4:5">
      <c r="D96" s="3"/>
      <c r="E96" s="3"/>
    </row>
  </sheetData>
  <sortState ref="A2:S52">
    <sortCondition descending="1" ref="L2:L52"/>
  </sortState>
  <conditionalFormatting sqref="R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1048576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:S104857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:R5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2:S5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="80" zoomScaleNormal="80" zoomScalePageLayoutView="80" workbookViewId="0">
      <pane ySplit="1" topLeftCell="A2" activePane="bottomLeft" state="frozen"/>
      <selection pane="bottomLeft"/>
    </sheetView>
  </sheetViews>
  <sheetFormatPr defaultColWidth="12.44140625" defaultRowHeight="13.8"/>
  <cols>
    <col min="1" max="1" width="12.109375" style="4" bestFit="1" customWidth="1"/>
    <col min="2" max="2" width="11.44140625" style="4" bestFit="1" customWidth="1"/>
    <col min="3" max="3" width="21.44140625" style="4" bestFit="1" customWidth="1"/>
    <col min="4" max="4" width="7" style="4" bestFit="1" customWidth="1"/>
    <col min="5" max="5" width="8" style="3" bestFit="1" customWidth="1"/>
    <col min="6" max="6" width="7.88671875" style="3" customWidth="1"/>
    <col min="7" max="7" width="8" style="3" bestFit="1" customWidth="1"/>
    <col min="8" max="8" width="7" style="3" customWidth="1"/>
    <col min="9" max="11" width="15.109375" style="3" bestFit="1" customWidth="1"/>
    <col min="12" max="12" width="16.44140625" style="3" bestFit="1" customWidth="1"/>
    <col min="13" max="13" width="19.33203125" style="3" bestFit="1" customWidth="1"/>
    <col min="14" max="14" width="16.44140625" style="3" bestFit="1" customWidth="1"/>
    <col min="15" max="15" width="19.33203125" style="3" bestFit="1" customWidth="1"/>
    <col min="16" max="16" width="15.6640625" style="3" bestFit="1" customWidth="1"/>
    <col min="17" max="17" width="18.44140625" style="3" bestFit="1" customWidth="1"/>
    <col min="18" max="16384" width="12.44140625" style="3"/>
  </cols>
  <sheetData>
    <row r="1" spans="1:17" s="10" customFormat="1" ht="14.4" thickBot="1">
      <c r="A1" s="8" t="s">
        <v>78</v>
      </c>
      <c r="B1" s="8" t="s">
        <v>79</v>
      </c>
      <c r="C1" s="8" t="s">
        <v>98</v>
      </c>
      <c r="D1" s="8" t="s">
        <v>326</v>
      </c>
      <c r="E1" s="9" t="s">
        <v>0</v>
      </c>
      <c r="F1" s="9" t="s">
        <v>12</v>
      </c>
      <c r="G1" s="9" t="s">
        <v>1</v>
      </c>
      <c r="H1" s="9" t="s">
        <v>11</v>
      </c>
      <c r="I1" s="6" t="s">
        <v>15</v>
      </c>
      <c r="J1" s="6" t="s">
        <v>16</v>
      </c>
      <c r="K1" s="6" t="s">
        <v>17</v>
      </c>
      <c r="L1" s="1" t="s">
        <v>5</v>
      </c>
      <c r="M1" s="1" t="s">
        <v>6</v>
      </c>
      <c r="N1" s="1" t="s">
        <v>7</v>
      </c>
      <c r="O1" s="1" t="s">
        <v>8</v>
      </c>
      <c r="P1" s="7" t="s">
        <v>9</v>
      </c>
      <c r="Q1" s="7" t="s">
        <v>10</v>
      </c>
    </row>
    <row r="2" spans="1:17">
      <c r="A2" s="11" t="s">
        <v>145</v>
      </c>
      <c r="B2" s="11" t="s">
        <v>146</v>
      </c>
      <c r="C2" s="4" t="s">
        <v>244</v>
      </c>
      <c r="D2" s="3" t="s">
        <v>335</v>
      </c>
      <c r="E2" s="3" t="s">
        <v>399</v>
      </c>
      <c r="F2" s="14">
        <v>7.4733333333333327</v>
      </c>
      <c r="G2" s="14">
        <v>102.05000000000001</v>
      </c>
      <c r="H2" s="14">
        <v>0.52</v>
      </c>
      <c r="I2" s="14">
        <f t="shared" ref="I2:I33" si="0">G2/10+H2*6</f>
        <v>13.325000000000003</v>
      </c>
      <c r="J2" s="14">
        <f t="shared" ref="J2:J33" si="1">I2+F2</f>
        <v>20.798333333333336</v>
      </c>
      <c r="K2" s="14">
        <f t="shared" ref="K2:K33" si="2">I2+F2/2</f>
        <v>17.061666666666667</v>
      </c>
      <c r="L2" s="14">
        <f t="shared" ref="L2:L33" si="3">K2</f>
        <v>17.061666666666667</v>
      </c>
      <c r="M2" s="14">
        <f t="shared" ref="M2:M33" si="4">J2</f>
        <v>20.798333333333336</v>
      </c>
      <c r="N2" s="3">
        <v>8900</v>
      </c>
      <c r="O2" s="3">
        <v>8700</v>
      </c>
      <c r="P2" s="14">
        <f t="shared" ref="P2:P33" si="5">K2/N2*1000</f>
        <v>1.9170411985018727</v>
      </c>
      <c r="Q2" s="14">
        <f t="shared" ref="Q2:Q33" si="6">M2/O2*1000</f>
        <v>2.3906130268199237</v>
      </c>
    </row>
    <row r="3" spans="1:17">
      <c r="A3" s="11" t="s">
        <v>369</v>
      </c>
      <c r="B3" s="11" t="s">
        <v>370</v>
      </c>
      <c r="C3" s="4" t="s">
        <v>261</v>
      </c>
      <c r="D3" s="3" t="s">
        <v>237</v>
      </c>
      <c r="E3" s="3" t="s">
        <v>397</v>
      </c>
      <c r="F3" s="14">
        <v>7.2566666666666668</v>
      </c>
      <c r="G3" s="14">
        <v>84.543333333333337</v>
      </c>
      <c r="H3" s="14">
        <v>0.68333333333333324</v>
      </c>
      <c r="I3" s="14">
        <f t="shared" si="0"/>
        <v>12.554333333333334</v>
      </c>
      <c r="J3" s="14">
        <f t="shared" si="1"/>
        <v>19.811</v>
      </c>
      <c r="K3" s="14">
        <f t="shared" si="2"/>
        <v>16.182666666666666</v>
      </c>
      <c r="L3" s="14">
        <f t="shared" si="3"/>
        <v>16.182666666666666</v>
      </c>
      <c r="M3" s="14">
        <f t="shared" si="4"/>
        <v>19.811</v>
      </c>
      <c r="N3" s="3">
        <v>8000</v>
      </c>
      <c r="O3" s="3">
        <v>8200</v>
      </c>
      <c r="P3" s="14">
        <f t="shared" si="5"/>
        <v>2.0228333333333333</v>
      </c>
      <c r="Q3" s="14">
        <f t="shared" si="6"/>
        <v>2.4159756097560976</v>
      </c>
    </row>
    <row r="4" spans="1:17">
      <c r="A4" s="11" t="s">
        <v>118</v>
      </c>
      <c r="B4" s="11" t="s">
        <v>119</v>
      </c>
      <c r="C4" s="4" t="s">
        <v>338</v>
      </c>
      <c r="D4" s="3" t="s">
        <v>224</v>
      </c>
      <c r="E4" s="3" t="s">
        <v>237</v>
      </c>
      <c r="F4" s="14">
        <v>6.6966666666666663</v>
      </c>
      <c r="G4" s="14">
        <v>92.176666666666662</v>
      </c>
      <c r="H4" s="14">
        <v>0.62333333333333341</v>
      </c>
      <c r="I4" s="14">
        <f t="shared" si="0"/>
        <v>12.957666666666666</v>
      </c>
      <c r="J4" s="14">
        <f t="shared" si="1"/>
        <v>19.654333333333334</v>
      </c>
      <c r="K4" s="14">
        <f t="shared" si="2"/>
        <v>16.306000000000001</v>
      </c>
      <c r="L4" s="14">
        <f t="shared" si="3"/>
        <v>16.306000000000001</v>
      </c>
      <c r="M4" s="14">
        <f t="shared" si="4"/>
        <v>19.654333333333334</v>
      </c>
      <c r="N4" s="3">
        <v>8800</v>
      </c>
      <c r="O4" s="3">
        <v>8800</v>
      </c>
      <c r="P4" s="14">
        <f t="shared" si="5"/>
        <v>1.8529545454545457</v>
      </c>
      <c r="Q4" s="14">
        <f t="shared" si="6"/>
        <v>2.2334469696969701</v>
      </c>
    </row>
    <row r="5" spans="1:17">
      <c r="A5" s="11" t="s">
        <v>131</v>
      </c>
      <c r="B5" s="11" t="s">
        <v>87</v>
      </c>
      <c r="C5" s="4" t="s">
        <v>235</v>
      </c>
      <c r="D5" s="3" t="s">
        <v>196</v>
      </c>
      <c r="E5" s="3" t="s">
        <v>335</v>
      </c>
      <c r="F5" s="14">
        <v>6.0733333333333333</v>
      </c>
      <c r="G5" s="14">
        <v>87.44</v>
      </c>
      <c r="H5" s="14">
        <v>0.69666666666666666</v>
      </c>
      <c r="I5" s="14">
        <f t="shared" si="0"/>
        <v>12.923999999999999</v>
      </c>
      <c r="J5" s="14">
        <f t="shared" si="1"/>
        <v>18.997333333333334</v>
      </c>
      <c r="K5" s="14">
        <f t="shared" si="2"/>
        <v>15.960666666666667</v>
      </c>
      <c r="L5" s="14">
        <f t="shared" si="3"/>
        <v>15.960666666666667</v>
      </c>
      <c r="M5" s="14">
        <f t="shared" si="4"/>
        <v>18.997333333333334</v>
      </c>
      <c r="N5" s="3">
        <v>8300</v>
      </c>
      <c r="O5" s="3">
        <v>7600</v>
      </c>
      <c r="P5" s="14">
        <f t="shared" si="5"/>
        <v>1.9229718875502007</v>
      </c>
      <c r="Q5" s="14">
        <f t="shared" si="6"/>
        <v>2.4996491228070177</v>
      </c>
    </row>
    <row r="6" spans="1:17">
      <c r="A6" s="11" t="s">
        <v>72</v>
      </c>
      <c r="B6" s="11" t="s">
        <v>55</v>
      </c>
      <c r="C6" s="4" t="s">
        <v>218</v>
      </c>
      <c r="D6" s="3" t="s">
        <v>328</v>
      </c>
      <c r="E6" s="3" t="s">
        <v>232</v>
      </c>
      <c r="F6" s="14">
        <v>7.0333333333333323</v>
      </c>
      <c r="G6" s="14">
        <v>89.09333333333332</v>
      </c>
      <c r="H6" s="14">
        <v>0.46333333333333337</v>
      </c>
      <c r="I6" s="14">
        <f t="shared" si="0"/>
        <v>11.689333333333334</v>
      </c>
      <c r="J6" s="14">
        <f t="shared" si="1"/>
        <v>18.722666666666665</v>
      </c>
      <c r="K6" s="14">
        <f t="shared" si="2"/>
        <v>15.206</v>
      </c>
      <c r="L6" s="14">
        <f t="shared" si="3"/>
        <v>15.206</v>
      </c>
      <c r="M6" s="14">
        <f t="shared" si="4"/>
        <v>18.722666666666665</v>
      </c>
      <c r="N6" s="3">
        <v>7900</v>
      </c>
      <c r="O6" s="3">
        <v>7400</v>
      </c>
      <c r="P6" s="14">
        <f t="shared" si="5"/>
        <v>1.9248101265822783</v>
      </c>
      <c r="Q6" s="14">
        <f t="shared" si="6"/>
        <v>2.53009009009009</v>
      </c>
    </row>
    <row r="7" spans="1:17">
      <c r="A7" s="11" t="s">
        <v>132</v>
      </c>
      <c r="B7" s="11" t="s">
        <v>133</v>
      </c>
      <c r="C7" s="4" t="s">
        <v>230</v>
      </c>
      <c r="D7" s="3" t="s">
        <v>213</v>
      </c>
      <c r="E7" s="3" t="s">
        <v>488</v>
      </c>
      <c r="F7" s="14">
        <v>6.7433333333333332</v>
      </c>
      <c r="G7" s="14">
        <v>91.213333333333324</v>
      </c>
      <c r="H7" s="14">
        <v>0.42333333333333334</v>
      </c>
      <c r="I7" s="14">
        <f t="shared" si="0"/>
        <v>11.661333333333332</v>
      </c>
      <c r="J7" s="14">
        <f t="shared" si="1"/>
        <v>18.404666666666664</v>
      </c>
      <c r="K7" s="14">
        <f t="shared" si="2"/>
        <v>15.032999999999998</v>
      </c>
      <c r="L7" s="14">
        <f t="shared" si="3"/>
        <v>15.032999999999998</v>
      </c>
      <c r="M7" s="14">
        <f t="shared" si="4"/>
        <v>18.404666666666664</v>
      </c>
      <c r="N7" s="3">
        <v>7600</v>
      </c>
      <c r="O7" s="3">
        <v>7100</v>
      </c>
      <c r="P7" s="14">
        <f t="shared" si="5"/>
        <v>1.9780263157894735</v>
      </c>
      <c r="Q7" s="14">
        <f t="shared" si="6"/>
        <v>2.5922065727699528</v>
      </c>
    </row>
    <row r="8" spans="1:17">
      <c r="A8" s="11" t="s">
        <v>60</v>
      </c>
      <c r="B8" s="11" t="s">
        <v>43</v>
      </c>
      <c r="C8" s="4" t="s">
        <v>225</v>
      </c>
      <c r="D8" s="3" t="s">
        <v>327</v>
      </c>
      <c r="E8" s="3" t="s">
        <v>205</v>
      </c>
      <c r="F8" s="14">
        <v>6.5466666666666669</v>
      </c>
      <c r="G8" s="14">
        <v>84.26</v>
      </c>
      <c r="H8" s="14">
        <v>0.56666666666666665</v>
      </c>
      <c r="I8" s="14">
        <f t="shared" si="0"/>
        <v>11.826000000000001</v>
      </c>
      <c r="J8" s="14">
        <f t="shared" si="1"/>
        <v>18.372666666666667</v>
      </c>
      <c r="K8" s="14">
        <f t="shared" si="2"/>
        <v>15.099333333333334</v>
      </c>
      <c r="L8" s="14">
        <f t="shared" si="3"/>
        <v>15.099333333333334</v>
      </c>
      <c r="M8" s="14">
        <f t="shared" si="4"/>
        <v>18.372666666666667</v>
      </c>
      <c r="N8" s="3">
        <v>8700</v>
      </c>
      <c r="O8" s="3">
        <v>8800</v>
      </c>
      <c r="P8" s="14">
        <f t="shared" si="5"/>
        <v>1.7355555555555557</v>
      </c>
      <c r="Q8" s="14">
        <f t="shared" si="6"/>
        <v>2.0878030303030304</v>
      </c>
    </row>
    <row r="9" spans="1:17">
      <c r="A9" s="11" t="s">
        <v>129</v>
      </c>
      <c r="B9" s="11" t="s">
        <v>130</v>
      </c>
      <c r="C9" s="4" t="s">
        <v>231</v>
      </c>
      <c r="D9" s="3" t="s">
        <v>228</v>
      </c>
      <c r="E9" s="3" t="s">
        <v>202</v>
      </c>
      <c r="F9" s="14">
        <v>5.666666666666667</v>
      </c>
      <c r="G9" s="14">
        <v>74.243333333333325</v>
      </c>
      <c r="H9" s="14">
        <v>0.66333333333333322</v>
      </c>
      <c r="I9" s="14">
        <f t="shared" si="0"/>
        <v>11.404333333333332</v>
      </c>
      <c r="J9" s="14">
        <f t="shared" si="1"/>
        <v>17.070999999999998</v>
      </c>
      <c r="K9" s="14">
        <f t="shared" si="2"/>
        <v>14.237666666666666</v>
      </c>
      <c r="L9" s="14">
        <f t="shared" si="3"/>
        <v>14.237666666666666</v>
      </c>
      <c r="M9" s="14">
        <f t="shared" si="4"/>
        <v>17.070999999999998</v>
      </c>
      <c r="N9" s="3">
        <v>7700</v>
      </c>
      <c r="O9" s="3">
        <v>6700</v>
      </c>
      <c r="P9" s="14">
        <f t="shared" si="5"/>
        <v>1.8490476190476188</v>
      </c>
      <c r="Q9" s="14">
        <f t="shared" si="6"/>
        <v>2.5479104477611938</v>
      </c>
    </row>
    <row r="10" spans="1:17">
      <c r="A10" s="11" t="s">
        <v>375</v>
      </c>
      <c r="B10" s="11" t="s">
        <v>379</v>
      </c>
      <c r="C10" s="4" t="s">
        <v>285</v>
      </c>
      <c r="D10" s="3" t="s">
        <v>194</v>
      </c>
      <c r="E10" s="3" t="s">
        <v>490</v>
      </c>
      <c r="F10" s="14">
        <v>5.626666666666666</v>
      </c>
      <c r="G10" s="14">
        <v>82.566666666666663</v>
      </c>
      <c r="H10" s="14">
        <v>0.52333333333333332</v>
      </c>
      <c r="I10" s="14">
        <f t="shared" si="0"/>
        <v>11.396666666666665</v>
      </c>
      <c r="J10" s="14">
        <f t="shared" si="1"/>
        <v>17.02333333333333</v>
      </c>
      <c r="K10" s="14">
        <f t="shared" si="2"/>
        <v>14.209999999999997</v>
      </c>
      <c r="L10" s="14">
        <f t="shared" si="3"/>
        <v>14.209999999999997</v>
      </c>
      <c r="M10" s="14">
        <f t="shared" si="4"/>
        <v>17.02333333333333</v>
      </c>
      <c r="N10" s="3">
        <v>7500</v>
      </c>
      <c r="O10" s="3">
        <v>6700</v>
      </c>
      <c r="P10" s="14">
        <f t="shared" si="5"/>
        <v>1.8946666666666663</v>
      </c>
      <c r="Q10" s="14">
        <f t="shared" si="6"/>
        <v>2.5407960199004971</v>
      </c>
    </row>
    <row r="11" spans="1:17">
      <c r="A11" s="11" t="s">
        <v>380</v>
      </c>
      <c r="B11" s="11" t="s">
        <v>381</v>
      </c>
      <c r="C11" s="4" t="s">
        <v>260</v>
      </c>
      <c r="D11" s="3" t="s">
        <v>189</v>
      </c>
      <c r="E11" s="3" t="s">
        <v>201</v>
      </c>
      <c r="F11" s="14">
        <v>6.18</v>
      </c>
      <c r="G11" s="14">
        <v>77.63000000000001</v>
      </c>
      <c r="H11" s="14">
        <v>0.51</v>
      </c>
      <c r="I11" s="14">
        <f t="shared" si="0"/>
        <v>10.823</v>
      </c>
      <c r="J11" s="14">
        <f t="shared" si="1"/>
        <v>17.003</v>
      </c>
      <c r="K11" s="14">
        <f t="shared" si="2"/>
        <v>13.913</v>
      </c>
      <c r="L11" s="14">
        <f t="shared" si="3"/>
        <v>13.913</v>
      </c>
      <c r="M11" s="14">
        <f t="shared" si="4"/>
        <v>17.003</v>
      </c>
      <c r="N11" s="3">
        <v>7900</v>
      </c>
      <c r="O11" s="3">
        <v>7400</v>
      </c>
      <c r="P11" s="14">
        <f t="shared" si="5"/>
        <v>1.7611392405063291</v>
      </c>
      <c r="Q11" s="14">
        <f t="shared" si="6"/>
        <v>2.2977027027027028</v>
      </c>
    </row>
    <row r="12" spans="1:17">
      <c r="A12" s="11" t="s">
        <v>134</v>
      </c>
      <c r="B12" s="11" t="s">
        <v>49</v>
      </c>
      <c r="C12" s="4" t="s">
        <v>229</v>
      </c>
      <c r="D12" s="3" t="s">
        <v>202</v>
      </c>
      <c r="E12" s="3" t="s">
        <v>398</v>
      </c>
      <c r="F12" s="14">
        <v>5.7966666666666669</v>
      </c>
      <c r="G12" s="14">
        <v>80.156666666666666</v>
      </c>
      <c r="H12" s="14">
        <v>0.49666666666666665</v>
      </c>
      <c r="I12" s="14">
        <f t="shared" si="0"/>
        <v>10.995666666666667</v>
      </c>
      <c r="J12" s="14">
        <f t="shared" si="1"/>
        <v>16.792333333333332</v>
      </c>
      <c r="K12" s="14">
        <f t="shared" si="2"/>
        <v>13.894</v>
      </c>
      <c r="L12" s="14">
        <f t="shared" si="3"/>
        <v>13.894</v>
      </c>
      <c r="M12" s="14">
        <f t="shared" si="4"/>
        <v>16.792333333333332</v>
      </c>
      <c r="N12" s="3">
        <v>8000</v>
      </c>
      <c r="O12" s="3">
        <v>7500</v>
      </c>
      <c r="P12" s="14">
        <f t="shared" si="5"/>
        <v>1.73675</v>
      </c>
      <c r="Q12" s="14">
        <f t="shared" si="6"/>
        <v>2.2389777777777775</v>
      </c>
    </row>
    <row r="13" spans="1:17">
      <c r="A13" s="11" t="s">
        <v>170</v>
      </c>
      <c r="B13" s="11" t="s">
        <v>61</v>
      </c>
      <c r="C13" s="4" t="s">
        <v>226</v>
      </c>
      <c r="D13" s="3" t="s">
        <v>190</v>
      </c>
      <c r="E13" s="3" t="s">
        <v>486</v>
      </c>
      <c r="F13" s="14">
        <v>5.583333333333333</v>
      </c>
      <c r="G13" s="14">
        <v>74.076666666666668</v>
      </c>
      <c r="H13" s="14">
        <v>0.57666666666666666</v>
      </c>
      <c r="I13" s="14">
        <f t="shared" si="0"/>
        <v>10.867666666666667</v>
      </c>
      <c r="J13" s="14">
        <f t="shared" si="1"/>
        <v>16.451000000000001</v>
      </c>
      <c r="K13" s="14">
        <f t="shared" si="2"/>
        <v>13.659333333333333</v>
      </c>
      <c r="L13" s="14">
        <f t="shared" si="3"/>
        <v>13.659333333333333</v>
      </c>
      <c r="M13" s="14">
        <f t="shared" si="4"/>
        <v>16.451000000000001</v>
      </c>
      <c r="N13" s="3">
        <v>8100</v>
      </c>
      <c r="O13" s="3">
        <v>7800</v>
      </c>
      <c r="P13" s="14">
        <f t="shared" si="5"/>
        <v>1.6863374485596707</v>
      </c>
      <c r="Q13" s="14">
        <f t="shared" si="6"/>
        <v>2.1091025641025638</v>
      </c>
    </row>
    <row r="14" spans="1:17">
      <c r="A14" s="11" t="s">
        <v>56</v>
      </c>
      <c r="B14" s="11" t="s">
        <v>113</v>
      </c>
      <c r="C14" s="4" t="s">
        <v>217</v>
      </c>
      <c r="D14" s="3" t="s">
        <v>239</v>
      </c>
      <c r="E14" s="3" t="s">
        <v>190</v>
      </c>
      <c r="F14" s="14">
        <v>5.7333333333333334</v>
      </c>
      <c r="G14" s="14">
        <v>81.14</v>
      </c>
      <c r="H14" s="14">
        <v>0.40333333333333332</v>
      </c>
      <c r="I14" s="14">
        <f t="shared" si="0"/>
        <v>10.534000000000001</v>
      </c>
      <c r="J14" s="14">
        <f t="shared" si="1"/>
        <v>16.267333333333333</v>
      </c>
      <c r="K14" s="14">
        <f t="shared" si="2"/>
        <v>13.400666666666668</v>
      </c>
      <c r="L14" s="14">
        <f t="shared" si="3"/>
        <v>13.400666666666668</v>
      </c>
      <c r="M14" s="14">
        <f t="shared" si="4"/>
        <v>16.267333333333333</v>
      </c>
      <c r="N14" s="3">
        <v>7700</v>
      </c>
      <c r="O14" s="3">
        <v>6800</v>
      </c>
      <c r="P14" s="14">
        <f t="shared" si="5"/>
        <v>1.7403463203463205</v>
      </c>
      <c r="Q14" s="14">
        <f t="shared" si="6"/>
        <v>2.3922549019607842</v>
      </c>
    </row>
    <row r="15" spans="1:17">
      <c r="A15" s="11" t="s">
        <v>69</v>
      </c>
      <c r="B15" s="11" t="s">
        <v>70</v>
      </c>
      <c r="C15" s="4" t="s">
        <v>233</v>
      </c>
      <c r="D15" s="3" t="s">
        <v>328</v>
      </c>
      <c r="E15" s="3" t="s">
        <v>232</v>
      </c>
      <c r="F15" s="14">
        <v>5.496666666666667</v>
      </c>
      <c r="G15" s="14">
        <v>78.593333333333334</v>
      </c>
      <c r="H15" s="14">
        <v>0.48</v>
      </c>
      <c r="I15" s="14">
        <f t="shared" si="0"/>
        <v>10.739333333333335</v>
      </c>
      <c r="J15" s="14">
        <f t="shared" si="1"/>
        <v>16.236000000000001</v>
      </c>
      <c r="K15" s="14">
        <f t="shared" si="2"/>
        <v>13.487666666666668</v>
      </c>
      <c r="L15" s="14">
        <f t="shared" si="3"/>
        <v>13.487666666666668</v>
      </c>
      <c r="M15" s="14">
        <f t="shared" si="4"/>
        <v>16.236000000000001</v>
      </c>
      <c r="N15" s="3">
        <v>7800</v>
      </c>
      <c r="O15" s="3">
        <v>7300</v>
      </c>
      <c r="P15" s="14">
        <f t="shared" si="5"/>
        <v>1.7291880341880344</v>
      </c>
      <c r="Q15" s="14">
        <f t="shared" si="6"/>
        <v>2.2241095890410958</v>
      </c>
    </row>
    <row r="16" spans="1:17">
      <c r="A16" s="11" t="s">
        <v>65</v>
      </c>
      <c r="B16" s="11" t="s">
        <v>378</v>
      </c>
      <c r="C16" s="4" t="s">
        <v>282</v>
      </c>
      <c r="D16" s="3" t="s">
        <v>195</v>
      </c>
      <c r="E16" s="3" t="s">
        <v>487</v>
      </c>
      <c r="F16" s="14">
        <v>5.53</v>
      </c>
      <c r="G16" s="14">
        <v>73.24666666666667</v>
      </c>
      <c r="H16" s="14">
        <v>0.52999999999999992</v>
      </c>
      <c r="I16" s="14">
        <f t="shared" si="0"/>
        <v>10.504666666666667</v>
      </c>
      <c r="J16" s="14">
        <f t="shared" si="1"/>
        <v>16.034666666666666</v>
      </c>
      <c r="K16" s="14">
        <f t="shared" si="2"/>
        <v>13.269666666666668</v>
      </c>
      <c r="L16" s="14">
        <f t="shared" si="3"/>
        <v>13.269666666666668</v>
      </c>
      <c r="M16" s="14">
        <f t="shared" si="4"/>
        <v>16.034666666666666</v>
      </c>
      <c r="N16" s="3">
        <v>7400</v>
      </c>
      <c r="O16" s="3">
        <v>7400</v>
      </c>
      <c r="P16" s="14">
        <f t="shared" si="5"/>
        <v>1.7931981981981984</v>
      </c>
      <c r="Q16" s="14">
        <f t="shared" si="6"/>
        <v>2.1668468468468465</v>
      </c>
    </row>
    <row r="17" spans="1:17">
      <c r="A17" s="11" t="s">
        <v>106</v>
      </c>
      <c r="B17" s="11" t="s">
        <v>107</v>
      </c>
      <c r="C17" s="4" t="s">
        <v>280</v>
      </c>
      <c r="D17" s="3" t="s">
        <v>330</v>
      </c>
      <c r="E17" s="3" t="s">
        <v>396</v>
      </c>
      <c r="F17" s="14">
        <v>6.57</v>
      </c>
      <c r="G17" s="14">
        <v>68.010000000000005</v>
      </c>
      <c r="H17" s="14">
        <v>0.38666666666666666</v>
      </c>
      <c r="I17" s="14">
        <f t="shared" si="0"/>
        <v>9.1210000000000004</v>
      </c>
      <c r="J17" s="14">
        <f t="shared" si="1"/>
        <v>15.691000000000001</v>
      </c>
      <c r="K17" s="14">
        <f t="shared" si="2"/>
        <v>12.406000000000001</v>
      </c>
      <c r="L17" s="14">
        <f t="shared" si="3"/>
        <v>12.406000000000001</v>
      </c>
      <c r="M17" s="14">
        <f t="shared" si="4"/>
        <v>15.691000000000001</v>
      </c>
      <c r="N17" s="3">
        <v>7000</v>
      </c>
      <c r="O17" s="3">
        <v>6700</v>
      </c>
      <c r="P17" s="14">
        <f t="shared" si="5"/>
        <v>1.7722857142857142</v>
      </c>
      <c r="Q17" s="14">
        <f t="shared" si="6"/>
        <v>2.3419402985074629</v>
      </c>
    </row>
    <row r="18" spans="1:17">
      <c r="A18" s="11" t="s">
        <v>64</v>
      </c>
      <c r="B18" s="11" t="s">
        <v>466</v>
      </c>
      <c r="C18" s="4" t="s">
        <v>434</v>
      </c>
      <c r="D18" s="3" t="s">
        <v>197</v>
      </c>
      <c r="E18" s="3" t="s">
        <v>332</v>
      </c>
      <c r="F18" s="14">
        <v>5.4066666666666663</v>
      </c>
      <c r="G18" s="14">
        <v>71.44</v>
      </c>
      <c r="H18" s="14">
        <v>0.44</v>
      </c>
      <c r="I18" s="14">
        <f t="shared" si="0"/>
        <v>9.7840000000000007</v>
      </c>
      <c r="J18" s="14">
        <f t="shared" si="1"/>
        <v>15.190666666666667</v>
      </c>
      <c r="K18" s="14">
        <f t="shared" si="2"/>
        <v>12.487333333333334</v>
      </c>
      <c r="L18" s="14">
        <f t="shared" si="3"/>
        <v>12.487333333333334</v>
      </c>
      <c r="M18" s="14">
        <f t="shared" si="4"/>
        <v>15.190666666666667</v>
      </c>
      <c r="N18" s="3">
        <v>6400</v>
      </c>
      <c r="O18" s="3">
        <v>5800</v>
      </c>
      <c r="P18" s="14">
        <f t="shared" si="5"/>
        <v>1.9511458333333334</v>
      </c>
      <c r="Q18" s="14">
        <f t="shared" si="6"/>
        <v>2.6190804597701152</v>
      </c>
    </row>
    <row r="19" spans="1:17">
      <c r="A19" s="11" t="s">
        <v>376</v>
      </c>
      <c r="B19" s="11" t="s">
        <v>377</v>
      </c>
      <c r="C19" s="4" t="s">
        <v>259</v>
      </c>
      <c r="D19" s="3" t="s">
        <v>197</v>
      </c>
      <c r="E19" s="3" t="s">
        <v>332</v>
      </c>
      <c r="F19" s="14">
        <v>5.22</v>
      </c>
      <c r="G19" s="14">
        <v>72.123333333333335</v>
      </c>
      <c r="H19" s="14">
        <v>0.43333333333333335</v>
      </c>
      <c r="I19" s="14">
        <f t="shared" si="0"/>
        <v>9.8123333333333331</v>
      </c>
      <c r="J19" s="14">
        <f t="shared" si="1"/>
        <v>15.032333333333334</v>
      </c>
      <c r="K19" s="14">
        <f t="shared" si="2"/>
        <v>12.422333333333333</v>
      </c>
      <c r="L19" s="14">
        <f t="shared" si="3"/>
        <v>12.422333333333333</v>
      </c>
      <c r="M19" s="14">
        <f t="shared" si="4"/>
        <v>15.032333333333334</v>
      </c>
      <c r="N19" s="3">
        <v>7100</v>
      </c>
      <c r="O19" s="3">
        <v>6800</v>
      </c>
      <c r="P19" s="14">
        <f t="shared" si="5"/>
        <v>1.7496244131455398</v>
      </c>
      <c r="Q19" s="14">
        <f t="shared" si="6"/>
        <v>2.2106372549019606</v>
      </c>
    </row>
    <row r="20" spans="1:17">
      <c r="A20" s="11" t="s">
        <v>47</v>
      </c>
      <c r="B20" s="11" t="s">
        <v>114</v>
      </c>
      <c r="C20" s="4" t="s">
        <v>254</v>
      </c>
      <c r="D20" s="3" t="s">
        <v>232</v>
      </c>
      <c r="E20" s="3" t="s">
        <v>491</v>
      </c>
      <c r="F20" s="14">
        <v>5.6066666666666665</v>
      </c>
      <c r="G20" s="14">
        <v>70.459999999999994</v>
      </c>
      <c r="H20" s="14">
        <v>0.32333333333333331</v>
      </c>
      <c r="I20" s="14">
        <f t="shared" si="0"/>
        <v>8.9859999999999989</v>
      </c>
      <c r="J20" s="14">
        <f t="shared" si="1"/>
        <v>14.592666666666666</v>
      </c>
      <c r="K20" s="14">
        <f t="shared" si="2"/>
        <v>11.789333333333332</v>
      </c>
      <c r="L20" s="14">
        <f t="shared" si="3"/>
        <v>11.789333333333332</v>
      </c>
      <c r="M20" s="14">
        <f t="shared" si="4"/>
        <v>14.592666666666666</v>
      </c>
      <c r="N20" s="3">
        <v>6500</v>
      </c>
      <c r="O20" s="3">
        <v>5500</v>
      </c>
      <c r="P20" s="14">
        <f t="shared" si="5"/>
        <v>1.8137435897435894</v>
      </c>
      <c r="Q20" s="14">
        <f t="shared" si="6"/>
        <v>2.6532121212121211</v>
      </c>
    </row>
    <row r="21" spans="1:17">
      <c r="A21" s="11" t="s">
        <v>171</v>
      </c>
      <c r="B21" s="11" t="s">
        <v>172</v>
      </c>
      <c r="C21" s="4" t="s">
        <v>270</v>
      </c>
      <c r="D21" s="3" t="s">
        <v>189</v>
      </c>
      <c r="E21" s="3" t="s">
        <v>201</v>
      </c>
      <c r="F21" s="14">
        <v>4.8133333333333335</v>
      </c>
      <c r="G21" s="14">
        <v>64.163333333333341</v>
      </c>
      <c r="H21" s="14">
        <v>0.51666666666666672</v>
      </c>
      <c r="I21" s="14">
        <f t="shared" si="0"/>
        <v>9.5163333333333355</v>
      </c>
      <c r="J21" s="14">
        <f t="shared" si="1"/>
        <v>14.329666666666668</v>
      </c>
      <c r="K21" s="14">
        <f t="shared" si="2"/>
        <v>11.923000000000002</v>
      </c>
      <c r="L21" s="14">
        <f t="shared" si="3"/>
        <v>11.923000000000002</v>
      </c>
      <c r="M21" s="14">
        <f t="shared" si="4"/>
        <v>14.329666666666668</v>
      </c>
      <c r="N21" s="3">
        <v>6800</v>
      </c>
      <c r="O21" s="3">
        <v>5300</v>
      </c>
      <c r="P21" s="14">
        <f t="shared" si="5"/>
        <v>1.7533823529411767</v>
      </c>
      <c r="Q21" s="14">
        <f t="shared" si="6"/>
        <v>2.7037106918238996</v>
      </c>
    </row>
    <row r="22" spans="1:17">
      <c r="A22" s="11" t="s">
        <v>502</v>
      </c>
      <c r="B22" s="11" t="s">
        <v>503</v>
      </c>
      <c r="C22" s="4" t="s">
        <v>478</v>
      </c>
      <c r="D22" s="3" t="s">
        <v>332</v>
      </c>
      <c r="E22" s="3" t="s">
        <v>337</v>
      </c>
      <c r="F22" s="14">
        <v>4.7933333333333339</v>
      </c>
      <c r="G22" s="14">
        <v>71.903333333333322</v>
      </c>
      <c r="H22" s="14">
        <v>0.37666666666666671</v>
      </c>
      <c r="I22" s="14">
        <f t="shared" si="0"/>
        <v>9.450333333333333</v>
      </c>
      <c r="J22" s="14">
        <f t="shared" si="1"/>
        <v>14.243666666666666</v>
      </c>
      <c r="K22" s="14">
        <f t="shared" si="2"/>
        <v>11.847</v>
      </c>
      <c r="L22" s="14">
        <f t="shared" si="3"/>
        <v>11.847</v>
      </c>
      <c r="M22" s="14">
        <f t="shared" si="4"/>
        <v>14.243666666666666</v>
      </c>
      <c r="N22" s="3">
        <v>6600</v>
      </c>
      <c r="O22" s="3">
        <v>5100</v>
      </c>
      <c r="P22" s="14">
        <f t="shared" si="5"/>
        <v>1.7949999999999999</v>
      </c>
      <c r="Q22" s="14">
        <f t="shared" si="6"/>
        <v>2.792875816993464</v>
      </c>
    </row>
    <row r="23" spans="1:17">
      <c r="A23" s="11" t="s">
        <v>371</v>
      </c>
      <c r="B23" s="11" t="s">
        <v>372</v>
      </c>
      <c r="C23" s="4" t="s">
        <v>248</v>
      </c>
      <c r="D23" s="3" t="s">
        <v>193</v>
      </c>
      <c r="E23" s="3" t="s">
        <v>204</v>
      </c>
      <c r="F23" s="14">
        <v>5.0533333333333337</v>
      </c>
      <c r="G23" s="14">
        <v>66.186666666666667</v>
      </c>
      <c r="H23" s="14">
        <v>0.42666666666666669</v>
      </c>
      <c r="I23" s="14">
        <f t="shared" si="0"/>
        <v>9.1786666666666665</v>
      </c>
      <c r="J23" s="14">
        <f t="shared" si="1"/>
        <v>14.231999999999999</v>
      </c>
      <c r="K23" s="14">
        <f t="shared" si="2"/>
        <v>11.705333333333334</v>
      </c>
      <c r="L23" s="14">
        <f t="shared" si="3"/>
        <v>11.705333333333334</v>
      </c>
      <c r="M23" s="14">
        <f t="shared" si="4"/>
        <v>14.231999999999999</v>
      </c>
      <c r="N23" s="3">
        <v>7200</v>
      </c>
      <c r="O23" s="3">
        <v>6000</v>
      </c>
      <c r="P23" s="14">
        <f t="shared" si="5"/>
        <v>1.6257407407407407</v>
      </c>
      <c r="Q23" s="14">
        <f t="shared" si="6"/>
        <v>2.3719999999999999</v>
      </c>
    </row>
    <row r="24" spans="1:17">
      <c r="A24" s="11" t="s">
        <v>89</v>
      </c>
      <c r="B24" s="11" t="s">
        <v>115</v>
      </c>
      <c r="C24" s="4" t="s">
        <v>247</v>
      </c>
      <c r="D24" s="3" t="s">
        <v>203</v>
      </c>
      <c r="E24" s="3" t="s">
        <v>330</v>
      </c>
      <c r="F24" s="14">
        <v>5.3633333333333333</v>
      </c>
      <c r="G24" s="14">
        <v>63.03</v>
      </c>
      <c r="H24" s="14">
        <v>0.39666666666666667</v>
      </c>
      <c r="I24" s="14">
        <f t="shared" si="0"/>
        <v>8.6829999999999998</v>
      </c>
      <c r="J24" s="14">
        <f t="shared" si="1"/>
        <v>14.046333333333333</v>
      </c>
      <c r="K24" s="14">
        <f t="shared" si="2"/>
        <v>11.364666666666666</v>
      </c>
      <c r="L24" s="14">
        <f t="shared" si="3"/>
        <v>11.364666666666666</v>
      </c>
      <c r="M24" s="14">
        <f t="shared" si="4"/>
        <v>14.046333333333333</v>
      </c>
      <c r="N24" s="3">
        <v>6600</v>
      </c>
      <c r="O24" s="3">
        <v>6200</v>
      </c>
      <c r="P24" s="14">
        <f t="shared" si="5"/>
        <v>1.7219191919191918</v>
      </c>
      <c r="Q24" s="14">
        <f t="shared" si="6"/>
        <v>2.2655376344086022</v>
      </c>
    </row>
    <row r="25" spans="1:17">
      <c r="A25" s="11" t="s">
        <v>136</v>
      </c>
      <c r="B25" s="11" t="s">
        <v>137</v>
      </c>
      <c r="C25" s="4" t="s">
        <v>252</v>
      </c>
      <c r="D25" s="3" t="s">
        <v>201</v>
      </c>
      <c r="E25" s="3" t="s">
        <v>489</v>
      </c>
      <c r="F25" s="14">
        <v>4.4633333333333338</v>
      </c>
      <c r="G25" s="14">
        <v>65.723333333333329</v>
      </c>
      <c r="H25" s="14">
        <v>0.47333333333333333</v>
      </c>
      <c r="I25" s="14">
        <f t="shared" si="0"/>
        <v>9.4123333333333328</v>
      </c>
      <c r="J25" s="14">
        <f t="shared" si="1"/>
        <v>13.875666666666667</v>
      </c>
      <c r="K25" s="14">
        <f t="shared" si="2"/>
        <v>11.644</v>
      </c>
      <c r="L25" s="14">
        <f t="shared" si="3"/>
        <v>11.644</v>
      </c>
      <c r="M25" s="14">
        <f t="shared" si="4"/>
        <v>13.875666666666667</v>
      </c>
      <c r="N25" s="3">
        <v>6900</v>
      </c>
      <c r="O25" s="3">
        <v>5000</v>
      </c>
      <c r="P25" s="14">
        <f t="shared" si="5"/>
        <v>1.6875362318840581</v>
      </c>
      <c r="Q25" s="14">
        <f t="shared" si="6"/>
        <v>2.7751333333333337</v>
      </c>
    </row>
    <row r="26" spans="1:17">
      <c r="A26" s="11" t="s">
        <v>380</v>
      </c>
      <c r="B26" s="11" t="s">
        <v>507</v>
      </c>
      <c r="C26" s="4" t="s">
        <v>494</v>
      </c>
      <c r="D26" s="3" t="s">
        <v>237</v>
      </c>
      <c r="E26" s="3" t="s">
        <v>397</v>
      </c>
      <c r="F26" s="14">
        <v>4.5866666666666669</v>
      </c>
      <c r="G26" s="14">
        <v>64.283333333333331</v>
      </c>
      <c r="H26" s="14">
        <v>0.4366666666666667</v>
      </c>
      <c r="I26" s="14">
        <f t="shared" si="0"/>
        <v>9.048333333333332</v>
      </c>
      <c r="J26" s="14">
        <f t="shared" si="1"/>
        <v>13.634999999999998</v>
      </c>
      <c r="K26" s="14">
        <f t="shared" si="2"/>
        <v>11.341666666666665</v>
      </c>
      <c r="L26" s="14">
        <f t="shared" si="3"/>
        <v>11.341666666666665</v>
      </c>
      <c r="M26" s="14">
        <f t="shared" si="4"/>
        <v>13.634999999999998</v>
      </c>
      <c r="N26" s="3">
        <v>6200</v>
      </c>
      <c r="O26" s="3">
        <v>4100</v>
      </c>
      <c r="P26" s="14">
        <f t="shared" si="5"/>
        <v>1.829301075268817</v>
      </c>
      <c r="Q26" s="14">
        <f t="shared" si="6"/>
        <v>3.3256097560975606</v>
      </c>
    </row>
    <row r="27" spans="1:17">
      <c r="A27" s="11" t="s">
        <v>375</v>
      </c>
      <c r="B27" s="11" t="s">
        <v>383</v>
      </c>
      <c r="C27" s="4" t="s">
        <v>308</v>
      </c>
      <c r="D27" s="3" t="s">
        <v>194</v>
      </c>
      <c r="E27" s="3" t="s">
        <v>490</v>
      </c>
      <c r="F27" s="14">
        <v>4.3633333333333333</v>
      </c>
      <c r="G27" s="14">
        <v>63.473333333333336</v>
      </c>
      <c r="H27" s="14">
        <v>0.42</v>
      </c>
      <c r="I27" s="14">
        <f t="shared" si="0"/>
        <v>8.8673333333333328</v>
      </c>
      <c r="J27" s="14">
        <f t="shared" si="1"/>
        <v>13.230666666666666</v>
      </c>
      <c r="K27" s="14">
        <f t="shared" si="2"/>
        <v>11.048999999999999</v>
      </c>
      <c r="L27" s="14">
        <f t="shared" si="3"/>
        <v>11.048999999999999</v>
      </c>
      <c r="M27" s="14">
        <f t="shared" si="4"/>
        <v>13.230666666666666</v>
      </c>
      <c r="N27" s="3">
        <v>7300</v>
      </c>
      <c r="O27" s="3">
        <v>5800</v>
      </c>
      <c r="P27" s="14">
        <f t="shared" si="5"/>
        <v>1.5135616438356163</v>
      </c>
      <c r="Q27" s="14">
        <f t="shared" si="6"/>
        <v>2.2811494252873561</v>
      </c>
    </row>
    <row r="28" spans="1:17">
      <c r="A28" s="11" t="s">
        <v>504</v>
      </c>
      <c r="B28" s="11" t="s">
        <v>505</v>
      </c>
      <c r="C28" s="4" t="s">
        <v>443</v>
      </c>
      <c r="D28" s="3" t="s">
        <v>193</v>
      </c>
      <c r="E28" s="3" t="s">
        <v>204</v>
      </c>
      <c r="F28" s="14">
        <v>4.4333333333333336</v>
      </c>
      <c r="G28" s="14">
        <v>63.096666666666671</v>
      </c>
      <c r="H28" s="14">
        <v>0.39666666666666667</v>
      </c>
      <c r="I28" s="14">
        <f t="shared" si="0"/>
        <v>8.6896666666666675</v>
      </c>
      <c r="J28" s="14">
        <f t="shared" si="1"/>
        <v>13.123000000000001</v>
      </c>
      <c r="K28" s="14">
        <f t="shared" si="2"/>
        <v>10.906333333333334</v>
      </c>
      <c r="L28" s="14">
        <f t="shared" si="3"/>
        <v>10.906333333333334</v>
      </c>
      <c r="M28" s="14">
        <f t="shared" si="4"/>
        <v>13.123000000000001</v>
      </c>
      <c r="N28" s="3">
        <v>6500</v>
      </c>
      <c r="O28" s="3">
        <v>4900</v>
      </c>
      <c r="P28" s="14">
        <f t="shared" si="5"/>
        <v>1.6778974358974361</v>
      </c>
      <c r="Q28" s="14">
        <f t="shared" si="6"/>
        <v>2.6781632653061229</v>
      </c>
    </row>
    <row r="29" spans="1:17">
      <c r="A29" s="11" t="s">
        <v>76</v>
      </c>
      <c r="B29" s="11" t="s">
        <v>506</v>
      </c>
      <c r="C29" s="4" t="s">
        <v>436</v>
      </c>
      <c r="D29" s="3" t="s">
        <v>205</v>
      </c>
      <c r="E29" s="3" t="s">
        <v>400</v>
      </c>
      <c r="F29" s="14">
        <v>4.3</v>
      </c>
      <c r="G29" s="14">
        <v>59.403333333333336</v>
      </c>
      <c r="H29" s="14">
        <v>0.33</v>
      </c>
      <c r="I29" s="14">
        <f t="shared" si="0"/>
        <v>7.9203333333333337</v>
      </c>
      <c r="J29" s="14">
        <f t="shared" si="1"/>
        <v>12.220333333333333</v>
      </c>
      <c r="K29" s="14">
        <f t="shared" si="2"/>
        <v>10.070333333333334</v>
      </c>
      <c r="L29" s="14">
        <f t="shared" si="3"/>
        <v>10.070333333333334</v>
      </c>
      <c r="M29" s="14">
        <f t="shared" si="4"/>
        <v>12.220333333333333</v>
      </c>
      <c r="N29" s="3">
        <v>5700</v>
      </c>
      <c r="O29" s="3">
        <v>5200</v>
      </c>
      <c r="P29" s="14">
        <f t="shared" si="5"/>
        <v>1.7667251461988307</v>
      </c>
      <c r="Q29" s="14">
        <f t="shared" si="6"/>
        <v>2.3500641025641023</v>
      </c>
    </row>
    <row r="30" spans="1:17">
      <c r="A30" s="11" t="s">
        <v>472</v>
      </c>
      <c r="B30" s="11" t="s">
        <v>115</v>
      </c>
      <c r="C30" s="4" t="s">
        <v>430</v>
      </c>
      <c r="D30" s="3" t="s">
        <v>330</v>
      </c>
      <c r="E30" s="3" t="s">
        <v>396</v>
      </c>
      <c r="F30" s="14">
        <v>4.3633333333333333</v>
      </c>
      <c r="G30" s="14">
        <v>58.196666666666665</v>
      </c>
      <c r="H30" s="14">
        <v>0.30333333333333329</v>
      </c>
      <c r="I30" s="14">
        <f t="shared" si="0"/>
        <v>7.6396666666666668</v>
      </c>
      <c r="J30" s="14">
        <f t="shared" si="1"/>
        <v>12.003</v>
      </c>
      <c r="K30" s="14">
        <f t="shared" si="2"/>
        <v>9.8213333333333335</v>
      </c>
      <c r="L30" s="14">
        <f t="shared" si="3"/>
        <v>9.8213333333333335</v>
      </c>
      <c r="M30" s="14">
        <f t="shared" si="4"/>
        <v>12.003</v>
      </c>
      <c r="N30" s="3">
        <v>6000</v>
      </c>
      <c r="O30" s="3">
        <v>4700</v>
      </c>
      <c r="P30" s="14">
        <f t="shared" si="5"/>
        <v>1.6368888888888888</v>
      </c>
      <c r="Q30" s="14">
        <f t="shared" si="6"/>
        <v>2.5538297872340427</v>
      </c>
    </row>
    <row r="31" spans="1:17">
      <c r="A31" s="11" t="s">
        <v>143</v>
      </c>
      <c r="B31" s="11" t="s">
        <v>144</v>
      </c>
      <c r="C31" s="4" t="s">
        <v>288</v>
      </c>
      <c r="D31" s="3" t="s">
        <v>331</v>
      </c>
      <c r="E31" s="3" t="s">
        <v>193</v>
      </c>
      <c r="F31" s="14">
        <v>4.5666666666666664</v>
      </c>
      <c r="G31" s="14">
        <v>52.919999999999995</v>
      </c>
      <c r="H31" s="14">
        <v>0.35333333333333333</v>
      </c>
      <c r="I31" s="14">
        <f t="shared" si="0"/>
        <v>7.4119999999999999</v>
      </c>
      <c r="J31" s="14">
        <f t="shared" si="1"/>
        <v>11.978666666666665</v>
      </c>
      <c r="K31" s="14">
        <f t="shared" si="2"/>
        <v>9.695333333333334</v>
      </c>
      <c r="L31" s="14">
        <f t="shared" si="3"/>
        <v>9.695333333333334</v>
      </c>
      <c r="M31" s="14">
        <f t="shared" si="4"/>
        <v>11.978666666666665</v>
      </c>
      <c r="N31" s="3">
        <v>6400</v>
      </c>
      <c r="O31" s="3">
        <v>4800</v>
      </c>
      <c r="P31" s="14">
        <f t="shared" si="5"/>
        <v>1.5148958333333333</v>
      </c>
      <c r="Q31" s="14">
        <f t="shared" si="6"/>
        <v>2.4955555555555553</v>
      </c>
    </row>
    <row r="32" spans="1:17">
      <c r="A32" s="11" t="s">
        <v>509</v>
      </c>
      <c r="B32" s="11" t="s">
        <v>48</v>
      </c>
      <c r="C32" s="4" t="s">
        <v>256</v>
      </c>
      <c r="D32" s="3" t="s">
        <v>331</v>
      </c>
      <c r="E32" s="3" t="s">
        <v>193</v>
      </c>
      <c r="F32" s="14">
        <v>3.83</v>
      </c>
      <c r="G32" s="14">
        <v>56.263333333333328</v>
      </c>
      <c r="H32" s="14">
        <v>0.42</v>
      </c>
      <c r="I32" s="14">
        <f t="shared" si="0"/>
        <v>8.1463333333333328</v>
      </c>
      <c r="J32" s="14">
        <f t="shared" si="1"/>
        <v>11.976333333333333</v>
      </c>
      <c r="K32" s="14">
        <f t="shared" si="2"/>
        <v>10.061333333333334</v>
      </c>
      <c r="L32" s="14">
        <f t="shared" si="3"/>
        <v>10.061333333333334</v>
      </c>
      <c r="M32" s="14">
        <f t="shared" si="4"/>
        <v>11.976333333333333</v>
      </c>
      <c r="N32" s="3">
        <v>6000</v>
      </c>
      <c r="O32" s="3">
        <v>5400</v>
      </c>
      <c r="P32" s="14">
        <f t="shared" si="5"/>
        <v>1.6768888888888891</v>
      </c>
      <c r="Q32" s="14">
        <f t="shared" si="6"/>
        <v>2.2178395061728393</v>
      </c>
    </row>
    <row r="33" spans="1:17">
      <c r="A33" s="11" t="s">
        <v>382</v>
      </c>
      <c r="B33" s="11" t="s">
        <v>43</v>
      </c>
      <c r="C33" s="4" t="s">
        <v>301</v>
      </c>
      <c r="D33" s="3" t="s">
        <v>195</v>
      </c>
      <c r="E33" s="3" t="s">
        <v>487</v>
      </c>
      <c r="F33" s="14">
        <v>4.0900000000000007</v>
      </c>
      <c r="G33" s="14">
        <v>59.736666666666672</v>
      </c>
      <c r="H33" s="14">
        <v>0.3</v>
      </c>
      <c r="I33" s="14">
        <f t="shared" si="0"/>
        <v>7.7736666666666672</v>
      </c>
      <c r="J33" s="14">
        <f t="shared" si="1"/>
        <v>11.863666666666667</v>
      </c>
      <c r="K33" s="14">
        <f t="shared" si="2"/>
        <v>9.8186666666666671</v>
      </c>
      <c r="L33" s="14">
        <f t="shared" si="3"/>
        <v>9.8186666666666671</v>
      </c>
      <c r="M33" s="14">
        <f t="shared" si="4"/>
        <v>11.863666666666667</v>
      </c>
      <c r="N33" s="3">
        <v>6100</v>
      </c>
      <c r="O33" s="3">
        <v>5500</v>
      </c>
      <c r="P33" s="14">
        <f t="shared" si="5"/>
        <v>1.6096174863387978</v>
      </c>
      <c r="Q33" s="14">
        <f t="shared" si="6"/>
        <v>2.1570303030303029</v>
      </c>
    </row>
    <row r="34" spans="1:17">
      <c r="A34" s="11" t="s">
        <v>459</v>
      </c>
      <c r="B34" s="11" t="s">
        <v>460</v>
      </c>
      <c r="C34" s="4" t="s">
        <v>431</v>
      </c>
      <c r="D34" s="3" t="s">
        <v>335</v>
      </c>
      <c r="E34" s="3" t="s">
        <v>399</v>
      </c>
      <c r="F34" s="14">
        <v>3.9866666666666668</v>
      </c>
      <c r="G34" s="14">
        <v>59.633333333333333</v>
      </c>
      <c r="H34" s="14">
        <v>0.3133333333333333</v>
      </c>
      <c r="I34" s="14">
        <f t="shared" ref="I34:I65" si="7">G34/10+H34*6</f>
        <v>7.8433333333333328</v>
      </c>
      <c r="J34" s="14">
        <f t="shared" ref="J34:J65" si="8">I34+F34</f>
        <v>11.83</v>
      </c>
      <c r="K34" s="14">
        <f t="shared" ref="K34:K61" si="9">I34+F34/2</f>
        <v>9.836666666666666</v>
      </c>
      <c r="L34" s="14">
        <f t="shared" ref="L34:L65" si="10">K34</f>
        <v>9.836666666666666</v>
      </c>
      <c r="M34" s="14">
        <f t="shared" ref="M34:M61" si="11">J34</f>
        <v>11.83</v>
      </c>
      <c r="N34" s="3">
        <v>5200</v>
      </c>
      <c r="O34" s="3">
        <v>4400</v>
      </c>
      <c r="P34" s="14">
        <f t="shared" ref="P34:P61" si="12">K34/N34*1000</f>
        <v>1.8916666666666666</v>
      </c>
      <c r="Q34" s="14">
        <f t="shared" ref="Q34:Q61" si="13">M34/O34*1000</f>
        <v>2.6886363636363635</v>
      </c>
    </row>
    <row r="35" spans="1:17">
      <c r="A35" s="11" t="s">
        <v>464</v>
      </c>
      <c r="B35" s="11" t="s">
        <v>465</v>
      </c>
      <c r="C35" s="4" t="s">
        <v>429</v>
      </c>
      <c r="D35" s="3" t="s">
        <v>334</v>
      </c>
      <c r="E35" s="3" t="s">
        <v>194</v>
      </c>
      <c r="F35" s="14">
        <v>3.9633333333333334</v>
      </c>
      <c r="G35" s="14">
        <v>55.646666666666668</v>
      </c>
      <c r="H35" s="14">
        <v>0.37333333333333329</v>
      </c>
      <c r="I35" s="14">
        <f t="shared" si="7"/>
        <v>7.804666666666666</v>
      </c>
      <c r="J35" s="14">
        <f t="shared" si="8"/>
        <v>11.767999999999999</v>
      </c>
      <c r="K35" s="14">
        <f t="shared" si="9"/>
        <v>9.7863333333333333</v>
      </c>
      <c r="L35" s="14">
        <f t="shared" si="10"/>
        <v>9.7863333333333333</v>
      </c>
      <c r="M35" s="14">
        <f t="shared" si="11"/>
        <v>11.767999999999999</v>
      </c>
      <c r="N35" s="3">
        <v>5400</v>
      </c>
      <c r="O35" s="3">
        <v>4500</v>
      </c>
      <c r="P35" s="14">
        <f t="shared" si="12"/>
        <v>1.8122839506172839</v>
      </c>
      <c r="Q35" s="14">
        <f t="shared" si="13"/>
        <v>2.6151111111111112</v>
      </c>
    </row>
    <row r="36" spans="1:17">
      <c r="A36" s="11" t="s">
        <v>135</v>
      </c>
      <c r="B36" s="11" t="s">
        <v>71</v>
      </c>
      <c r="C36" s="4" t="s">
        <v>223</v>
      </c>
      <c r="D36" s="3" t="s">
        <v>202</v>
      </c>
      <c r="E36" s="3" t="s">
        <v>398</v>
      </c>
      <c r="F36" s="14">
        <v>4.6633333333333331</v>
      </c>
      <c r="G36" s="14">
        <v>53.063333333333333</v>
      </c>
      <c r="H36" s="14">
        <v>0.26999999999999996</v>
      </c>
      <c r="I36" s="14">
        <f t="shared" si="7"/>
        <v>6.9263333333333321</v>
      </c>
      <c r="J36" s="14">
        <f t="shared" si="8"/>
        <v>11.589666666666666</v>
      </c>
      <c r="K36" s="14">
        <f t="shared" si="9"/>
        <v>9.2579999999999991</v>
      </c>
      <c r="L36" s="14">
        <f t="shared" si="10"/>
        <v>9.2579999999999991</v>
      </c>
      <c r="M36" s="14">
        <f t="shared" si="11"/>
        <v>11.589666666666666</v>
      </c>
      <c r="N36" s="3">
        <v>6300</v>
      </c>
      <c r="O36" s="3">
        <v>4600</v>
      </c>
      <c r="P36" s="14">
        <f t="shared" si="12"/>
        <v>1.4695238095238095</v>
      </c>
      <c r="Q36" s="14">
        <f t="shared" si="13"/>
        <v>2.5194927536231879</v>
      </c>
    </row>
    <row r="37" spans="1:17">
      <c r="A37" s="11" t="s">
        <v>373</v>
      </c>
      <c r="B37" s="11" t="s">
        <v>374</v>
      </c>
      <c r="C37" s="4" t="s">
        <v>303</v>
      </c>
      <c r="D37" s="3" t="s">
        <v>228</v>
      </c>
      <c r="E37" s="3" t="s">
        <v>202</v>
      </c>
      <c r="F37" s="14">
        <v>3.9066666666666667</v>
      </c>
      <c r="G37" s="14">
        <v>52.896666666666668</v>
      </c>
      <c r="H37" s="14">
        <v>0.3666666666666667</v>
      </c>
      <c r="I37" s="14">
        <f t="shared" si="7"/>
        <v>7.4896666666666674</v>
      </c>
      <c r="J37" s="14">
        <f t="shared" si="8"/>
        <v>11.396333333333335</v>
      </c>
      <c r="K37" s="14">
        <f t="shared" si="9"/>
        <v>9.4430000000000014</v>
      </c>
      <c r="L37" s="14">
        <f t="shared" si="10"/>
        <v>9.4430000000000014</v>
      </c>
      <c r="M37" s="14">
        <f t="shared" si="11"/>
        <v>11.396333333333335</v>
      </c>
      <c r="N37" s="3">
        <v>5800</v>
      </c>
      <c r="O37" s="3">
        <v>4200</v>
      </c>
      <c r="P37" s="14">
        <f t="shared" si="12"/>
        <v>1.6281034482758623</v>
      </c>
      <c r="Q37" s="14">
        <f t="shared" si="13"/>
        <v>2.7134126984126987</v>
      </c>
    </row>
    <row r="38" spans="1:17">
      <c r="A38" s="11" t="s">
        <v>510</v>
      </c>
      <c r="B38" s="11" t="s">
        <v>61</v>
      </c>
      <c r="C38" s="4" t="s">
        <v>493</v>
      </c>
      <c r="D38" s="3" t="s">
        <v>327</v>
      </c>
      <c r="E38" s="3" t="s">
        <v>205</v>
      </c>
      <c r="F38" s="14">
        <v>3.2366666666666664</v>
      </c>
      <c r="G38" s="14">
        <v>53.333333333333336</v>
      </c>
      <c r="H38" s="14">
        <v>0.43</v>
      </c>
      <c r="I38" s="14">
        <f t="shared" si="7"/>
        <v>7.913333333333334</v>
      </c>
      <c r="J38" s="14">
        <f t="shared" si="8"/>
        <v>11.15</v>
      </c>
      <c r="K38" s="14">
        <f t="shared" si="9"/>
        <v>9.5316666666666663</v>
      </c>
      <c r="L38" s="14">
        <f t="shared" si="10"/>
        <v>9.5316666666666663</v>
      </c>
      <c r="M38" s="14">
        <f t="shared" si="11"/>
        <v>11.15</v>
      </c>
      <c r="N38" s="3">
        <v>6500</v>
      </c>
      <c r="O38" s="3">
        <v>5500</v>
      </c>
      <c r="P38" s="14">
        <f t="shared" si="12"/>
        <v>1.4664102564102564</v>
      </c>
      <c r="Q38" s="14">
        <f t="shared" si="13"/>
        <v>2.0272727272727273</v>
      </c>
    </row>
    <row r="39" spans="1:17">
      <c r="A39" s="4" t="s">
        <v>463</v>
      </c>
      <c r="B39" s="4" t="s">
        <v>362</v>
      </c>
      <c r="C39" s="4" t="s">
        <v>428</v>
      </c>
      <c r="D39" s="3" t="s">
        <v>224</v>
      </c>
      <c r="E39" s="3" t="s">
        <v>237</v>
      </c>
      <c r="F39" s="14">
        <v>3.8933333333333331</v>
      </c>
      <c r="G39" s="14">
        <v>51.473333333333336</v>
      </c>
      <c r="H39" s="14">
        <v>0.31</v>
      </c>
      <c r="I39" s="14">
        <f t="shared" si="7"/>
        <v>7.0073333333333334</v>
      </c>
      <c r="J39" s="14">
        <f t="shared" si="8"/>
        <v>10.900666666666666</v>
      </c>
      <c r="K39" s="14">
        <f t="shared" si="9"/>
        <v>8.9540000000000006</v>
      </c>
      <c r="L39" s="14">
        <f t="shared" si="10"/>
        <v>8.9540000000000006</v>
      </c>
      <c r="M39" s="14">
        <f t="shared" si="11"/>
        <v>10.900666666666666</v>
      </c>
      <c r="N39" s="3">
        <v>5700</v>
      </c>
      <c r="O39" s="3">
        <v>3900</v>
      </c>
      <c r="P39" s="14">
        <f t="shared" si="12"/>
        <v>1.5708771929824563</v>
      </c>
      <c r="Q39" s="14">
        <f t="shared" si="13"/>
        <v>2.7950427350427347</v>
      </c>
    </row>
    <row r="40" spans="1:17">
      <c r="A40" s="11" t="s">
        <v>457</v>
      </c>
      <c r="B40" s="11" t="s">
        <v>68</v>
      </c>
      <c r="C40" s="4" t="s">
        <v>427</v>
      </c>
      <c r="D40" s="3" t="s">
        <v>228</v>
      </c>
      <c r="E40" s="3" t="s">
        <v>202</v>
      </c>
      <c r="F40" s="14">
        <v>3.0666666666666664</v>
      </c>
      <c r="G40" s="14">
        <v>48</v>
      </c>
      <c r="H40" s="14">
        <v>0.47333333333333338</v>
      </c>
      <c r="I40" s="14">
        <f t="shared" si="7"/>
        <v>7.6400000000000006</v>
      </c>
      <c r="J40" s="14">
        <f t="shared" si="8"/>
        <v>10.706666666666667</v>
      </c>
      <c r="K40" s="14">
        <f t="shared" si="9"/>
        <v>9.1733333333333338</v>
      </c>
      <c r="L40" s="14">
        <f t="shared" si="10"/>
        <v>9.1733333333333338</v>
      </c>
      <c r="M40" s="14">
        <f t="shared" si="11"/>
        <v>10.706666666666667</v>
      </c>
      <c r="N40" s="3">
        <v>5700</v>
      </c>
      <c r="O40" s="3">
        <v>5300</v>
      </c>
      <c r="P40" s="14">
        <f t="shared" si="12"/>
        <v>1.6093567251461989</v>
      </c>
      <c r="Q40" s="14">
        <f t="shared" si="13"/>
        <v>2.020125786163522</v>
      </c>
    </row>
    <row r="41" spans="1:17">
      <c r="A41" s="11" t="s">
        <v>64</v>
      </c>
      <c r="B41" s="11" t="s">
        <v>66</v>
      </c>
      <c r="C41" s="4" t="s">
        <v>276</v>
      </c>
      <c r="D41" s="3" t="s">
        <v>195</v>
      </c>
      <c r="E41" s="3" t="s">
        <v>487</v>
      </c>
      <c r="F41" s="14">
        <v>3.4766666666666666</v>
      </c>
      <c r="G41" s="14">
        <v>50.913333333333334</v>
      </c>
      <c r="H41" s="14">
        <v>0.35333333333333333</v>
      </c>
      <c r="I41" s="14">
        <f t="shared" si="7"/>
        <v>7.2113333333333332</v>
      </c>
      <c r="J41" s="14">
        <f t="shared" si="8"/>
        <v>10.687999999999999</v>
      </c>
      <c r="K41" s="14">
        <f t="shared" si="9"/>
        <v>8.9496666666666655</v>
      </c>
      <c r="L41" s="14">
        <f t="shared" si="10"/>
        <v>8.9496666666666655</v>
      </c>
      <c r="M41" s="14">
        <f t="shared" si="11"/>
        <v>10.687999999999999</v>
      </c>
      <c r="N41" s="3">
        <v>5900</v>
      </c>
      <c r="O41" s="3">
        <v>3800</v>
      </c>
      <c r="P41" s="14">
        <f t="shared" si="12"/>
        <v>1.5168926553672315</v>
      </c>
      <c r="Q41" s="14">
        <f t="shared" si="13"/>
        <v>2.8126315789473684</v>
      </c>
    </row>
    <row r="42" spans="1:17">
      <c r="A42" s="11" t="s">
        <v>519</v>
      </c>
      <c r="B42" s="11" t="s">
        <v>68</v>
      </c>
      <c r="C42" s="4" t="s">
        <v>304</v>
      </c>
      <c r="D42" s="3" t="s">
        <v>196</v>
      </c>
      <c r="E42" s="3" t="s">
        <v>335</v>
      </c>
      <c r="F42" s="14">
        <v>3.4433333333333334</v>
      </c>
      <c r="G42" s="14">
        <v>48.573333333333345</v>
      </c>
      <c r="H42" s="14">
        <v>0.33666666666666667</v>
      </c>
      <c r="I42" s="14">
        <f t="shared" si="7"/>
        <v>6.8773333333333344</v>
      </c>
      <c r="J42" s="14">
        <f t="shared" si="8"/>
        <v>10.320666666666668</v>
      </c>
      <c r="K42" s="14">
        <f t="shared" si="9"/>
        <v>8.5990000000000002</v>
      </c>
      <c r="L42" s="14">
        <f t="shared" si="10"/>
        <v>8.5990000000000002</v>
      </c>
      <c r="M42" s="14">
        <f t="shared" si="11"/>
        <v>10.320666666666668</v>
      </c>
      <c r="N42" s="3">
        <v>5400</v>
      </c>
      <c r="O42" s="3">
        <v>4300</v>
      </c>
      <c r="P42" s="14">
        <f t="shared" si="12"/>
        <v>1.5924074074074075</v>
      </c>
      <c r="Q42" s="14">
        <f t="shared" si="13"/>
        <v>2.4001550387596899</v>
      </c>
    </row>
    <row r="43" spans="1:17">
      <c r="A43" s="11" t="s">
        <v>467</v>
      </c>
      <c r="B43" s="11" t="s">
        <v>468</v>
      </c>
      <c r="C43" s="4" t="s">
        <v>432</v>
      </c>
      <c r="D43" s="3" t="s">
        <v>335</v>
      </c>
      <c r="E43" s="3" t="s">
        <v>399</v>
      </c>
      <c r="F43" s="14">
        <v>4.2766666666666664</v>
      </c>
      <c r="G43" s="14">
        <v>48.01</v>
      </c>
      <c r="H43" s="14">
        <v>0.20666666666666667</v>
      </c>
      <c r="I43" s="14">
        <f t="shared" si="7"/>
        <v>6.0410000000000004</v>
      </c>
      <c r="J43" s="14">
        <f t="shared" si="8"/>
        <v>10.317666666666668</v>
      </c>
      <c r="K43" s="14">
        <f t="shared" si="9"/>
        <v>8.179333333333334</v>
      </c>
      <c r="L43" s="14">
        <f t="shared" si="10"/>
        <v>8.179333333333334</v>
      </c>
      <c r="M43" s="14">
        <f t="shared" si="11"/>
        <v>10.317666666666668</v>
      </c>
      <c r="N43" s="3">
        <v>5400</v>
      </c>
      <c r="O43" s="3">
        <v>3000</v>
      </c>
      <c r="P43" s="14">
        <f t="shared" si="12"/>
        <v>1.5146913580246917</v>
      </c>
      <c r="Q43" s="14">
        <f t="shared" si="13"/>
        <v>3.4392222222222224</v>
      </c>
    </row>
    <row r="44" spans="1:17">
      <c r="A44" s="11" t="s">
        <v>511</v>
      </c>
      <c r="B44" s="11" t="s">
        <v>512</v>
      </c>
      <c r="C44" s="4" t="s">
        <v>495</v>
      </c>
      <c r="D44" s="3" t="s">
        <v>214</v>
      </c>
      <c r="E44" s="3" t="s">
        <v>485</v>
      </c>
      <c r="F44" s="14">
        <v>3.1333333333333329</v>
      </c>
      <c r="G44" s="14">
        <v>46.193333333333328</v>
      </c>
      <c r="H44" s="14">
        <v>0.30666666666666664</v>
      </c>
      <c r="I44" s="14">
        <f t="shared" si="7"/>
        <v>6.4593333333333325</v>
      </c>
      <c r="J44" s="14">
        <f t="shared" si="8"/>
        <v>9.5926666666666662</v>
      </c>
      <c r="K44" s="14">
        <f t="shared" si="9"/>
        <v>8.0259999999999998</v>
      </c>
      <c r="L44" s="14">
        <f t="shared" si="10"/>
        <v>8.0259999999999998</v>
      </c>
      <c r="M44" s="14">
        <f t="shared" si="11"/>
        <v>9.5926666666666662</v>
      </c>
      <c r="N44" s="3">
        <v>5100</v>
      </c>
      <c r="O44" s="3">
        <v>3400</v>
      </c>
      <c r="P44" s="14">
        <f t="shared" si="12"/>
        <v>1.5737254901960784</v>
      </c>
      <c r="Q44" s="14">
        <f t="shared" si="13"/>
        <v>2.8213725490196078</v>
      </c>
    </row>
    <row r="45" spans="1:17">
      <c r="A45" s="4" t="s">
        <v>525</v>
      </c>
      <c r="B45" s="4" t="s">
        <v>526</v>
      </c>
      <c r="C45" s="4" t="s">
        <v>438</v>
      </c>
      <c r="D45" s="3" t="s">
        <v>201</v>
      </c>
      <c r="E45" s="3" t="s">
        <v>489</v>
      </c>
      <c r="F45" s="14">
        <v>3.5700000000000003</v>
      </c>
      <c r="G45" s="14">
        <v>45.426666666666669</v>
      </c>
      <c r="H45" s="14">
        <v>0.23333333333333331</v>
      </c>
      <c r="I45" s="14">
        <f t="shared" si="7"/>
        <v>5.9426666666666677</v>
      </c>
      <c r="J45" s="14">
        <f t="shared" si="8"/>
        <v>9.5126666666666679</v>
      </c>
      <c r="K45" s="14">
        <f t="shared" si="9"/>
        <v>7.7276666666666678</v>
      </c>
      <c r="L45" s="14">
        <f t="shared" si="10"/>
        <v>7.7276666666666678</v>
      </c>
      <c r="M45" s="14">
        <f t="shared" si="11"/>
        <v>9.5126666666666679</v>
      </c>
      <c r="N45" s="3">
        <v>4900</v>
      </c>
      <c r="O45" s="3">
        <v>3600</v>
      </c>
      <c r="P45" s="14">
        <f t="shared" si="12"/>
        <v>1.577074829931973</v>
      </c>
      <c r="Q45" s="14">
        <f t="shared" si="13"/>
        <v>2.6424074074074078</v>
      </c>
    </row>
    <row r="46" spans="1:17">
      <c r="A46" s="4" t="s">
        <v>56</v>
      </c>
      <c r="B46" s="4" t="s">
        <v>108</v>
      </c>
      <c r="C46" s="4" t="s">
        <v>271</v>
      </c>
      <c r="D46" s="3" t="s">
        <v>332</v>
      </c>
      <c r="E46" s="3" t="s">
        <v>337</v>
      </c>
      <c r="F46" s="14">
        <v>3.4666666666666668</v>
      </c>
      <c r="G46" s="14">
        <v>43.859999999999992</v>
      </c>
      <c r="H46" s="14">
        <v>0.21333333333333335</v>
      </c>
      <c r="I46" s="14">
        <f t="shared" si="7"/>
        <v>5.6659999999999995</v>
      </c>
      <c r="J46" s="14">
        <f t="shared" si="8"/>
        <v>9.1326666666666654</v>
      </c>
      <c r="K46" s="14">
        <f t="shared" si="9"/>
        <v>7.3993333333333329</v>
      </c>
      <c r="L46" s="14">
        <f t="shared" si="10"/>
        <v>7.3993333333333329</v>
      </c>
      <c r="M46" s="14">
        <f t="shared" si="11"/>
        <v>9.1326666666666654</v>
      </c>
      <c r="N46" s="3">
        <v>5300</v>
      </c>
      <c r="O46" s="3">
        <v>3700</v>
      </c>
      <c r="P46" s="14">
        <f t="shared" si="12"/>
        <v>1.3961006289308175</v>
      </c>
      <c r="Q46" s="14">
        <f t="shared" si="13"/>
        <v>2.4682882882882882</v>
      </c>
    </row>
    <row r="47" spans="1:17">
      <c r="A47" s="4" t="s">
        <v>517</v>
      </c>
      <c r="B47" s="4" t="s">
        <v>518</v>
      </c>
      <c r="C47" s="4" t="s">
        <v>445</v>
      </c>
      <c r="D47" s="3" t="s">
        <v>333</v>
      </c>
      <c r="E47" s="3" t="s">
        <v>214</v>
      </c>
      <c r="F47" s="14">
        <v>3.0033333333333334</v>
      </c>
      <c r="G47" s="14">
        <v>41.333333333333336</v>
      </c>
      <c r="H47" s="14">
        <v>0.28666666666666668</v>
      </c>
      <c r="I47" s="14">
        <f t="shared" si="7"/>
        <v>5.8533333333333335</v>
      </c>
      <c r="J47" s="14">
        <f t="shared" si="8"/>
        <v>8.8566666666666674</v>
      </c>
      <c r="K47" s="14">
        <f t="shared" si="9"/>
        <v>7.3550000000000004</v>
      </c>
      <c r="L47" s="14">
        <f t="shared" si="10"/>
        <v>7.3550000000000004</v>
      </c>
      <c r="M47" s="14">
        <f t="shared" si="11"/>
        <v>8.8566666666666674</v>
      </c>
      <c r="N47" s="3">
        <v>5200</v>
      </c>
      <c r="O47" s="3">
        <v>3200</v>
      </c>
      <c r="P47" s="14">
        <f t="shared" si="12"/>
        <v>1.414423076923077</v>
      </c>
      <c r="Q47" s="14">
        <f t="shared" si="13"/>
        <v>2.7677083333333332</v>
      </c>
    </row>
    <row r="48" spans="1:17">
      <c r="A48" s="11" t="s">
        <v>471</v>
      </c>
      <c r="B48" s="11" t="s">
        <v>390</v>
      </c>
      <c r="C48" s="4" t="s">
        <v>433</v>
      </c>
      <c r="D48" s="3" t="s">
        <v>215</v>
      </c>
      <c r="E48" s="3" t="s">
        <v>213</v>
      </c>
      <c r="F48" s="14">
        <v>3.6</v>
      </c>
      <c r="G48" s="14">
        <v>38.15</v>
      </c>
      <c r="H48" s="14">
        <v>0.21666666666666667</v>
      </c>
      <c r="I48" s="14">
        <f t="shared" si="7"/>
        <v>5.1150000000000002</v>
      </c>
      <c r="J48" s="14">
        <f t="shared" si="8"/>
        <v>8.7149999999999999</v>
      </c>
      <c r="K48" s="14">
        <f t="shared" si="9"/>
        <v>6.915</v>
      </c>
      <c r="L48" s="14">
        <f t="shared" si="10"/>
        <v>6.915</v>
      </c>
      <c r="M48" s="14">
        <f t="shared" si="11"/>
        <v>8.7149999999999999</v>
      </c>
      <c r="N48" s="3">
        <v>6000</v>
      </c>
      <c r="O48" s="3">
        <v>4800</v>
      </c>
      <c r="P48" s="14">
        <f t="shared" si="12"/>
        <v>1.1525000000000001</v>
      </c>
      <c r="Q48" s="14">
        <f t="shared" si="13"/>
        <v>1.815625</v>
      </c>
    </row>
    <row r="49" spans="1:17">
      <c r="A49" s="4" t="s">
        <v>367</v>
      </c>
      <c r="B49" s="4" t="s">
        <v>385</v>
      </c>
      <c r="C49" s="4" t="s">
        <v>310</v>
      </c>
      <c r="D49" s="3" t="s">
        <v>237</v>
      </c>
      <c r="E49" s="3" t="s">
        <v>397</v>
      </c>
      <c r="F49" s="14">
        <v>3.2933333333333334</v>
      </c>
      <c r="G49" s="14">
        <v>37.473333333333336</v>
      </c>
      <c r="H49" s="14">
        <v>0.25333333333333335</v>
      </c>
      <c r="I49" s="14">
        <f t="shared" si="7"/>
        <v>5.2673333333333332</v>
      </c>
      <c r="J49" s="14">
        <f t="shared" si="8"/>
        <v>8.5606666666666662</v>
      </c>
      <c r="K49" s="14">
        <f t="shared" si="9"/>
        <v>6.9139999999999997</v>
      </c>
      <c r="L49" s="14">
        <f t="shared" si="10"/>
        <v>6.9139999999999997</v>
      </c>
      <c r="M49" s="14">
        <f t="shared" si="11"/>
        <v>8.5606666666666662</v>
      </c>
      <c r="N49" s="3">
        <v>5200</v>
      </c>
      <c r="O49" s="3">
        <v>4000</v>
      </c>
      <c r="P49" s="14">
        <f t="shared" si="12"/>
        <v>1.3296153846153846</v>
      </c>
      <c r="Q49" s="14">
        <f t="shared" si="13"/>
        <v>2.1401666666666666</v>
      </c>
    </row>
    <row r="50" spans="1:17">
      <c r="A50" s="4" t="s">
        <v>62</v>
      </c>
      <c r="B50" s="4" t="s">
        <v>63</v>
      </c>
      <c r="C50" s="4" t="s">
        <v>269</v>
      </c>
      <c r="D50" s="3" t="s">
        <v>193</v>
      </c>
      <c r="E50" s="3" t="s">
        <v>204</v>
      </c>
      <c r="F50" s="14">
        <v>3.0533333333333332</v>
      </c>
      <c r="G50" s="14">
        <v>39.326666666666661</v>
      </c>
      <c r="H50" s="14">
        <v>0.24666666666666667</v>
      </c>
      <c r="I50" s="14">
        <f t="shared" si="7"/>
        <v>5.4126666666666665</v>
      </c>
      <c r="J50" s="14">
        <f t="shared" si="8"/>
        <v>8.4659999999999993</v>
      </c>
      <c r="K50" s="14">
        <f t="shared" si="9"/>
        <v>6.9393333333333329</v>
      </c>
      <c r="L50" s="14">
        <f t="shared" si="10"/>
        <v>6.9393333333333329</v>
      </c>
      <c r="M50" s="14">
        <f t="shared" si="11"/>
        <v>8.4659999999999993</v>
      </c>
      <c r="N50" s="3">
        <v>5300</v>
      </c>
      <c r="O50" s="3">
        <v>3400</v>
      </c>
      <c r="P50" s="14">
        <f t="shared" si="12"/>
        <v>1.3093081761006289</v>
      </c>
      <c r="Q50" s="14">
        <f t="shared" si="13"/>
        <v>2.4899999999999998</v>
      </c>
    </row>
    <row r="51" spans="1:17">
      <c r="A51" s="4" t="s">
        <v>384</v>
      </c>
      <c r="B51" s="4" t="s">
        <v>57</v>
      </c>
      <c r="C51" s="4" t="s">
        <v>307</v>
      </c>
      <c r="D51" s="3" t="s">
        <v>190</v>
      </c>
      <c r="E51" s="3" t="s">
        <v>486</v>
      </c>
      <c r="F51" s="14">
        <v>2.66</v>
      </c>
      <c r="G51" s="14">
        <v>39.823333333333331</v>
      </c>
      <c r="H51" s="14">
        <v>0.28333333333333333</v>
      </c>
      <c r="I51" s="14">
        <f t="shared" si="7"/>
        <v>5.6823333333333332</v>
      </c>
      <c r="J51" s="14">
        <f t="shared" si="8"/>
        <v>8.3423333333333325</v>
      </c>
      <c r="K51" s="14">
        <f t="shared" si="9"/>
        <v>7.0123333333333333</v>
      </c>
      <c r="L51" s="14">
        <f t="shared" si="10"/>
        <v>7.0123333333333333</v>
      </c>
      <c r="M51" s="14">
        <f t="shared" si="11"/>
        <v>8.3423333333333325</v>
      </c>
      <c r="N51" s="3">
        <v>5400</v>
      </c>
      <c r="O51" s="3">
        <v>3800</v>
      </c>
      <c r="P51" s="14">
        <f t="shared" si="12"/>
        <v>1.2985802469135803</v>
      </c>
      <c r="Q51" s="14">
        <f t="shared" si="13"/>
        <v>2.1953508771929822</v>
      </c>
    </row>
    <row r="52" spans="1:17">
      <c r="A52" s="4" t="s">
        <v>184</v>
      </c>
      <c r="B52" s="4" t="s">
        <v>185</v>
      </c>
      <c r="C52" s="4" t="s">
        <v>298</v>
      </c>
      <c r="D52" s="3" t="s">
        <v>329</v>
      </c>
      <c r="E52" s="3" t="s">
        <v>195</v>
      </c>
      <c r="F52" s="14">
        <v>3.2999999999999994</v>
      </c>
      <c r="G52" s="14">
        <v>37.400000000000006</v>
      </c>
      <c r="H52" s="14">
        <v>0.20333333333333334</v>
      </c>
      <c r="I52" s="14">
        <f t="shared" si="7"/>
        <v>4.9600000000000009</v>
      </c>
      <c r="J52" s="14">
        <f t="shared" si="8"/>
        <v>8.26</v>
      </c>
      <c r="K52" s="14">
        <f t="shared" si="9"/>
        <v>6.61</v>
      </c>
      <c r="L52" s="14">
        <f t="shared" si="10"/>
        <v>6.61</v>
      </c>
      <c r="M52" s="14">
        <f t="shared" si="11"/>
        <v>8.26</v>
      </c>
      <c r="N52" s="3">
        <v>5400</v>
      </c>
      <c r="O52" s="3">
        <v>3400</v>
      </c>
      <c r="P52" s="14">
        <f t="shared" si="12"/>
        <v>1.2240740740740741</v>
      </c>
      <c r="Q52" s="14">
        <f t="shared" si="13"/>
        <v>2.4294117647058822</v>
      </c>
    </row>
    <row r="53" spans="1:17">
      <c r="A53" s="4" t="s">
        <v>387</v>
      </c>
      <c r="B53" s="4" t="s">
        <v>532</v>
      </c>
      <c r="C53" s="4" t="s">
        <v>439</v>
      </c>
      <c r="D53" s="3" t="s">
        <v>329</v>
      </c>
      <c r="E53" s="3" t="s">
        <v>195</v>
      </c>
      <c r="F53" s="14">
        <v>2.8333333333333335</v>
      </c>
      <c r="G53" s="14">
        <v>38.023333333333333</v>
      </c>
      <c r="H53" s="14">
        <v>0.19000000000000003</v>
      </c>
      <c r="I53" s="14">
        <f t="shared" si="7"/>
        <v>4.9423333333333339</v>
      </c>
      <c r="J53" s="14">
        <f t="shared" si="8"/>
        <v>7.7756666666666678</v>
      </c>
      <c r="K53" s="14">
        <f t="shared" si="9"/>
        <v>6.3590000000000009</v>
      </c>
      <c r="L53" s="14">
        <f t="shared" si="10"/>
        <v>6.3590000000000009</v>
      </c>
      <c r="M53" s="14">
        <f t="shared" si="11"/>
        <v>7.7756666666666678</v>
      </c>
      <c r="N53" s="3">
        <v>5200</v>
      </c>
      <c r="O53" s="3">
        <v>3000</v>
      </c>
      <c r="P53" s="14">
        <f t="shared" si="12"/>
        <v>1.2228846153846156</v>
      </c>
      <c r="Q53" s="14">
        <f t="shared" si="13"/>
        <v>2.5918888888888891</v>
      </c>
    </row>
    <row r="54" spans="1:17">
      <c r="A54" s="4" t="s">
        <v>59</v>
      </c>
      <c r="B54" s="4" t="s">
        <v>386</v>
      </c>
      <c r="C54" s="4" t="s">
        <v>295</v>
      </c>
      <c r="D54" s="3" t="s">
        <v>215</v>
      </c>
      <c r="E54" s="3" t="s">
        <v>213</v>
      </c>
      <c r="F54" s="14">
        <v>2.3433333333333333</v>
      </c>
      <c r="G54" s="14">
        <v>38.69</v>
      </c>
      <c r="H54" s="14">
        <v>0.25333333333333335</v>
      </c>
      <c r="I54" s="14">
        <f t="shared" si="7"/>
        <v>5.3889999999999993</v>
      </c>
      <c r="J54" s="14">
        <f t="shared" si="8"/>
        <v>7.7323333333333331</v>
      </c>
      <c r="K54" s="14">
        <f t="shared" si="9"/>
        <v>6.5606666666666662</v>
      </c>
      <c r="L54" s="14">
        <f t="shared" si="10"/>
        <v>6.5606666666666662</v>
      </c>
      <c r="M54" s="14">
        <f t="shared" si="11"/>
        <v>7.7323333333333331</v>
      </c>
      <c r="N54" s="3">
        <v>5500</v>
      </c>
      <c r="O54" s="3">
        <v>3600</v>
      </c>
      <c r="P54" s="14">
        <f t="shared" si="12"/>
        <v>1.1928484848484848</v>
      </c>
      <c r="Q54" s="14">
        <f t="shared" si="13"/>
        <v>2.1478703703703701</v>
      </c>
    </row>
    <row r="55" spans="1:17">
      <c r="A55" s="4" t="s">
        <v>527</v>
      </c>
      <c r="B55" s="4" t="s">
        <v>528</v>
      </c>
      <c r="C55" s="4" t="s">
        <v>435</v>
      </c>
      <c r="D55" s="3" t="s">
        <v>329</v>
      </c>
      <c r="E55" s="3" t="s">
        <v>195</v>
      </c>
      <c r="F55" s="14">
        <v>2.72</v>
      </c>
      <c r="G55" s="14">
        <v>38.266666666666673</v>
      </c>
      <c r="H55" s="14">
        <v>0.17666666666666667</v>
      </c>
      <c r="I55" s="14">
        <f t="shared" si="7"/>
        <v>4.8866666666666667</v>
      </c>
      <c r="J55" s="14">
        <f t="shared" si="8"/>
        <v>7.6066666666666674</v>
      </c>
      <c r="K55" s="14">
        <f t="shared" si="9"/>
        <v>6.246666666666667</v>
      </c>
      <c r="L55" s="14">
        <f t="shared" si="10"/>
        <v>6.246666666666667</v>
      </c>
      <c r="M55" s="14">
        <f t="shared" si="11"/>
        <v>7.6066666666666674</v>
      </c>
      <c r="N55" s="3">
        <v>5200</v>
      </c>
      <c r="O55" s="3">
        <v>3100</v>
      </c>
      <c r="P55" s="14">
        <f t="shared" si="12"/>
        <v>1.2012820512820515</v>
      </c>
      <c r="Q55" s="14">
        <f t="shared" si="13"/>
        <v>2.4537634408602154</v>
      </c>
    </row>
    <row r="56" spans="1:17">
      <c r="A56" s="4" t="s">
        <v>46</v>
      </c>
      <c r="B56" s="4" t="s">
        <v>530</v>
      </c>
      <c r="C56" s="4" t="s">
        <v>440</v>
      </c>
      <c r="D56" s="3" t="s">
        <v>333</v>
      </c>
      <c r="E56" s="3" t="s">
        <v>214</v>
      </c>
      <c r="F56" s="14">
        <v>2.6666666666666665</v>
      </c>
      <c r="G56" s="14">
        <v>34.97</v>
      </c>
      <c r="H56" s="14">
        <v>0.19333333333333336</v>
      </c>
      <c r="I56" s="14">
        <f t="shared" si="7"/>
        <v>4.657</v>
      </c>
      <c r="J56" s="14">
        <f t="shared" si="8"/>
        <v>7.3236666666666661</v>
      </c>
      <c r="K56" s="14">
        <f t="shared" si="9"/>
        <v>5.9903333333333331</v>
      </c>
      <c r="L56" s="14">
        <f t="shared" si="10"/>
        <v>5.9903333333333331</v>
      </c>
      <c r="M56" s="14">
        <f t="shared" si="11"/>
        <v>7.3236666666666661</v>
      </c>
      <c r="N56" s="3">
        <v>5000</v>
      </c>
      <c r="O56" s="3">
        <v>3100</v>
      </c>
      <c r="P56" s="14">
        <f t="shared" si="12"/>
        <v>1.1980666666666666</v>
      </c>
      <c r="Q56" s="14">
        <f t="shared" si="13"/>
        <v>2.3624731182795697</v>
      </c>
    </row>
    <row r="57" spans="1:17">
      <c r="A57" s="4" t="s">
        <v>552</v>
      </c>
      <c r="B57" s="4" t="s">
        <v>43</v>
      </c>
      <c r="C57" s="4" t="s">
        <v>437</v>
      </c>
      <c r="D57" s="3" t="s">
        <v>214</v>
      </c>
      <c r="E57" s="3" t="s">
        <v>485</v>
      </c>
      <c r="F57" s="14">
        <v>2.4600000000000004</v>
      </c>
      <c r="G57" s="14">
        <v>33.21</v>
      </c>
      <c r="H57" s="14">
        <v>0.25</v>
      </c>
      <c r="I57" s="14">
        <f t="shared" si="7"/>
        <v>4.8209999999999997</v>
      </c>
      <c r="J57" s="14">
        <f t="shared" si="8"/>
        <v>7.2810000000000006</v>
      </c>
      <c r="K57" s="14">
        <f t="shared" si="9"/>
        <v>6.0510000000000002</v>
      </c>
      <c r="L57" s="14">
        <f t="shared" si="10"/>
        <v>6.0510000000000002</v>
      </c>
      <c r="M57" s="14">
        <f t="shared" si="11"/>
        <v>7.2810000000000006</v>
      </c>
      <c r="N57" s="3">
        <v>5000</v>
      </c>
      <c r="O57" s="3">
        <v>3100</v>
      </c>
      <c r="P57" s="14">
        <f t="shared" si="12"/>
        <v>1.2101999999999999</v>
      </c>
      <c r="Q57" s="14">
        <f t="shared" si="13"/>
        <v>2.3487096774193552</v>
      </c>
    </row>
    <row r="58" spans="1:17">
      <c r="A58" s="4" t="s">
        <v>536</v>
      </c>
      <c r="B58" s="4" t="s">
        <v>41</v>
      </c>
      <c r="C58" s="4" t="s">
        <v>442</v>
      </c>
      <c r="D58" s="3" t="s">
        <v>213</v>
      </c>
      <c r="E58" s="3" t="s">
        <v>488</v>
      </c>
      <c r="F58" s="14">
        <v>2.5666666666666669</v>
      </c>
      <c r="G58" s="14">
        <v>38.089999999999996</v>
      </c>
      <c r="H58" s="14">
        <v>0.13333333333333333</v>
      </c>
      <c r="I58" s="14">
        <f t="shared" si="7"/>
        <v>4.609</v>
      </c>
      <c r="J58" s="14">
        <f t="shared" si="8"/>
        <v>7.1756666666666664</v>
      </c>
      <c r="K58" s="14">
        <f t="shared" si="9"/>
        <v>5.8923333333333332</v>
      </c>
      <c r="L58" s="14">
        <f t="shared" si="10"/>
        <v>5.8923333333333332</v>
      </c>
      <c r="M58" s="14">
        <f t="shared" si="11"/>
        <v>7.1756666666666664</v>
      </c>
      <c r="N58" s="3">
        <v>5300</v>
      </c>
      <c r="O58" s="3">
        <v>3800</v>
      </c>
      <c r="P58" s="14">
        <f t="shared" si="12"/>
        <v>1.1117610062893082</v>
      </c>
      <c r="Q58" s="14">
        <f t="shared" si="13"/>
        <v>1.8883333333333332</v>
      </c>
    </row>
    <row r="59" spans="1:17">
      <c r="A59" s="4" t="s">
        <v>165</v>
      </c>
      <c r="B59" s="4" t="s">
        <v>539</v>
      </c>
      <c r="C59" s="4" t="s">
        <v>446</v>
      </c>
      <c r="D59" s="3" t="s">
        <v>334</v>
      </c>
      <c r="E59" s="3" t="s">
        <v>194</v>
      </c>
      <c r="F59" s="14">
        <v>2.4433333333333334</v>
      </c>
      <c r="G59" s="14">
        <v>36.36</v>
      </c>
      <c r="H59" s="14">
        <v>0.15666666666666668</v>
      </c>
      <c r="I59" s="14">
        <f t="shared" si="7"/>
        <v>4.5760000000000005</v>
      </c>
      <c r="J59" s="14">
        <f t="shared" si="8"/>
        <v>7.0193333333333339</v>
      </c>
      <c r="K59" s="14">
        <f t="shared" si="9"/>
        <v>5.7976666666666672</v>
      </c>
      <c r="L59" s="14">
        <f t="shared" si="10"/>
        <v>5.7976666666666672</v>
      </c>
      <c r="M59" s="14">
        <f t="shared" si="11"/>
        <v>7.0193333333333339</v>
      </c>
      <c r="N59" s="3">
        <v>4500</v>
      </c>
      <c r="O59" s="3">
        <v>3200</v>
      </c>
      <c r="P59" s="14">
        <f t="shared" si="12"/>
        <v>1.2883703703703704</v>
      </c>
      <c r="Q59" s="14">
        <f t="shared" si="13"/>
        <v>2.1935416666666669</v>
      </c>
    </row>
    <row r="60" spans="1:17">
      <c r="A60" s="4" t="s">
        <v>542</v>
      </c>
      <c r="B60" s="4" t="s">
        <v>543</v>
      </c>
      <c r="C60" s="4" t="s">
        <v>441</v>
      </c>
      <c r="D60" s="3" t="s">
        <v>333</v>
      </c>
      <c r="E60" s="3" t="s">
        <v>214</v>
      </c>
      <c r="F60" s="14">
        <v>2.7366666666666664</v>
      </c>
      <c r="G60" s="14">
        <v>32.076666666666661</v>
      </c>
      <c r="H60" s="14">
        <v>0.16666666666666666</v>
      </c>
      <c r="I60" s="14">
        <f t="shared" si="7"/>
        <v>4.2076666666666664</v>
      </c>
      <c r="J60" s="14">
        <f t="shared" si="8"/>
        <v>6.9443333333333328</v>
      </c>
      <c r="K60" s="14">
        <f t="shared" si="9"/>
        <v>5.5759999999999996</v>
      </c>
      <c r="L60" s="14">
        <f t="shared" si="10"/>
        <v>5.5759999999999996</v>
      </c>
      <c r="M60" s="14">
        <f t="shared" si="11"/>
        <v>6.9443333333333328</v>
      </c>
      <c r="N60" s="3">
        <v>4500</v>
      </c>
      <c r="O60" s="3">
        <v>3200</v>
      </c>
      <c r="P60" s="14">
        <f t="shared" si="12"/>
        <v>1.2391111111111111</v>
      </c>
      <c r="Q60" s="14">
        <f t="shared" si="13"/>
        <v>2.1701041666666665</v>
      </c>
    </row>
    <row r="61" spans="1:17">
      <c r="A61" s="4" t="s">
        <v>58</v>
      </c>
      <c r="B61" s="4" t="s">
        <v>541</v>
      </c>
      <c r="C61" s="4" t="s">
        <v>444</v>
      </c>
      <c r="D61" s="3" t="s">
        <v>224</v>
      </c>
      <c r="E61" s="3" t="s">
        <v>237</v>
      </c>
      <c r="F61" s="14">
        <v>2.5900000000000003</v>
      </c>
      <c r="G61" s="14">
        <v>31.439999999999998</v>
      </c>
      <c r="H61" s="14">
        <v>0.19333333333333333</v>
      </c>
      <c r="I61" s="14">
        <f t="shared" si="7"/>
        <v>4.3039999999999994</v>
      </c>
      <c r="J61" s="14">
        <f t="shared" si="8"/>
        <v>6.8940000000000001</v>
      </c>
      <c r="K61" s="14">
        <f t="shared" si="9"/>
        <v>5.5989999999999993</v>
      </c>
      <c r="L61" s="14">
        <f t="shared" si="10"/>
        <v>5.5989999999999993</v>
      </c>
      <c r="M61" s="14">
        <f t="shared" si="11"/>
        <v>6.8940000000000001</v>
      </c>
      <c r="N61" s="3">
        <v>5100</v>
      </c>
      <c r="O61" s="3">
        <v>3600</v>
      </c>
      <c r="P61" s="14">
        <f t="shared" si="12"/>
        <v>1.097843137254902</v>
      </c>
      <c r="Q61" s="14">
        <f t="shared" si="13"/>
        <v>1.915</v>
      </c>
    </row>
  </sheetData>
  <sortState ref="A2:Q61">
    <sortCondition descending="1" ref="J2:J61"/>
  </sortState>
  <conditionalFormatting sqref="P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P1048576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6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2:Q6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6:P6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="80" zoomScaleNormal="80" zoomScalePageLayoutView="80" workbookViewId="0">
      <pane ySplit="1" topLeftCell="A2" activePane="bottomLeft" state="frozen"/>
      <selection pane="bottomLeft"/>
    </sheetView>
  </sheetViews>
  <sheetFormatPr defaultColWidth="12.44140625" defaultRowHeight="13.8"/>
  <cols>
    <col min="1" max="1" width="10.88671875" style="3" bestFit="1" customWidth="1"/>
    <col min="2" max="2" width="18.88671875" style="3" customWidth="1"/>
    <col min="3" max="3" width="26" style="3" bestFit="1" customWidth="1"/>
    <col min="4" max="4" width="7" style="3" bestFit="1" customWidth="1"/>
    <col min="5" max="5" width="8" style="3" bestFit="1" customWidth="1"/>
    <col min="6" max="6" width="6.6640625" style="3" customWidth="1"/>
    <col min="7" max="7" width="7.44140625" style="3" customWidth="1"/>
    <col min="8" max="8" width="6.33203125" style="3" customWidth="1"/>
    <col min="9" max="9" width="17.6640625" style="3" bestFit="1" customWidth="1"/>
    <col min="10" max="10" width="12.44140625" style="3" bestFit="1" customWidth="1"/>
    <col min="11" max="12" width="16.33203125" style="3" bestFit="1" customWidth="1"/>
    <col min="13" max="13" width="16.44140625" style="3" bestFit="1" customWidth="1"/>
    <col min="14" max="14" width="19.33203125" style="3" bestFit="1" customWidth="1"/>
    <col min="15" max="15" width="16.44140625" style="3" bestFit="1" customWidth="1"/>
    <col min="16" max="16" width="19.33203125" style="3" bestFit="1" customWidth="1"/>
    <col min="17" max="17" width="15.6640625" style="3" bestFit="1" customWidth="1"/>
    <col min="18" max="18" width="18.44140625" style="3" bestFit="1" customWidth="1"/>
    <col min="19" max="16384" width="12.44140625" style="3"/>
  </cols>
  <sheetData>
    <row r="1" spans="1:18" s="1" customFormat="1" ht="14.4" thickBot="1">
      <c r="A1" s="1" t="s">
        <v>80</v>
      </c>
      <c r="B1" s="1" t="s">
        <v>79</v>
      </c>
      <c r="C1" s="1" t="s">
        <v>98</v>
      </c>
      <c r="D1" s="1" t="s">
        <v>326</v>
      </c>
      <c r="E1" s="1" t="s">
        <v>0</v>
      </c>
      <c r="F1" s="1" t="s">
        <v>12</v>
      </c>
      <c r="G1" s="1" t="s">
        <v>1</v>
      </c>
      <c r="H1" s="1" t="s">
        <v>11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5</v>
      </c>
      <c r="N1" s="1" t="s">
        <v>6</v>
      </c>
      <c r="O1" s="1" t="s">
        <v>7</v>
      </c>
      <c r="P1" s="1" t="s">
        <v>8</v>
      </c>
      <c r="Q1" s="7" t="s">
        <v>9</v>
      </c>
      <c r="R1" s="7" t="s">
        <v>10</v>
      </c>
    </row>
    <row r="2" spans="1:18">
      <c r="A2" s="4" t="s">
        <v>141</v>
      </c>
      <c r="B2" s="4" t="s">
        <v>142</v>
      </c>
      <c r="C2" s="4" t="s">
        <v>251</v>
      </c>
      <c r="D2" s="3" t="s">
        <v>237</v>
      </c>
      <c r="E2" s="3" t="s">
        <v>397</v>
      </c>
      <c r="F2" s="14">
        <v>5.7966666666666669</v>
      </c>
      <c r="G2" s="14">
        <v>78.673333333333332</v>
      </c>
      <c r="H2" s="14">
        <v>0.81</v>
      </c>
      <c r="I2" s="14">
        <f t="shared" ref="I2:I32" si="0">G2/10 + H2*6</f>
        <v>12.727333333333334</v>
      </c>
      <c r="J2" s="14">
        <f t="shared" ref="J2:J32" si="1">I2+F2</f>
        <v>18.524000000000001</v>
      </c>
      <c r="K2" s="14">
        <f t="shared" ref="K2:K32" si="2">F2/2 + (I2)</f>
        <v>15.625666666666667</v>
      </c>
      <c r="L2" s="14">
        <f t="shared" ref="L2:L32" si="3">I2+(F2*1.5)</f>
        <v>21.422333333333334</v>
      </c>
      <c r="M2" s="14">
        <f t="shared" ref="M2:M32" si="4">K2</f>
        <v>15.625666666666667</v>
      </c>
      <c r="N2" s="14">
        <f t="shared" ref="N2:N32" si="5">J2</f>
        <v>18.524000000000001</v>
      </c>
      <c r="O2" s="3">
        <v>8000</v>
      </c>
      <c r="P2" s="3">
        <v>8000</v>
      </c>
      <c r="Q2" s="14">
        <f t="shared" ref="Q2:Q32" si="6">M2/O2*1000</f>
        <v>1.9532083333333332</v>
      </c>
      <c r="R2" s="14">
        <f t="shared" ref="R2:R32" si="7">N2/P2*1000</f>
        <v>2.3155000000000001</v>
      </c>
    </row>
    <row r="3" spans="1:18">
      <c r="A3" s="4" t="s">
        <v>67</v>
      </c>
      <c r="B3" s="4" t="s">
        <v>188</v>
      </c>
      <c r="C3" s="4" t="s">
        <v>286</v>
      </c>
      <c r="D3" s="3" t="s">
        <v>214</v>
      </c>
      <c r="E3" s="3" t="s">
        <v>485</v>
      </c>
      <c r="F3" s="14">
        <v>4.996666666666667</v>
      </c>
      <c r="G3" s="14">
        <v>65.016666666666666</v>
      </c>
      <c r="H3" s="14">
        <v>0.48666666666666664</v>
      </c>
      <c r="I3" s="14">
        <f t="shared" si="0"/>
        <v>9.4216666666666669</v>
      </c>
      <c r="J3" s="14">
        <f t="shared" si="1"/>
        <v>14.418333333333333</v>
      </c>
      <c r="K3" s="14">
        <f t="shared" si="2"/>
        <v>11.92</v>
      </c>
      <c r="L3" s="14">
        <f t="shared" si="3"/>
        <v>16.916666666666668</v>
      </c>
      <c r="M3" s="14">
        <f t="shared" si="4"/>
        <v>11.92</v>
      </c>
      <c r="N3" s="14">
        <f t="shared" si="5"/>
        <v>14.418333333333333</v>
      </c>
      <c r="O3" s="3">
        <v>6300</v>
      </c>
      <c r="P3" s="3">
        <v>6300</v>
      </c>
      <c r="Q3" s="14">
        <f t="shared" si="6"/>
        <v>1.892063492063492</v>
      </c>
      <c r="R3" s="14">
        <f t="shared" si="7"/>
        <v>2.2886243386243388</v>
      </c>
    </row>
    <row r="4" spans="1:18">
      <c r="A4" s="4" t="s">
        <v>387</v>
      </c>
      <c r="B4" s="4" t="s">
        <v>388</v>
      </c>
      <c r="C4" s="4" t="s">
        <v>316</v>
      </c>
      <c r="D4" s="3" t="s">
        <v>196</v>
      </c>
      <c r="E4" s="3" t="s">
        <v>335</v>
      </c>
      <c r="F4" s="14">
        <v>4.6366666666666667</v>
      </c>
      <c r="G4" s="14">
        <v>55.160000000000004</v>
      </c>
      <c r="H4" s="14">
        <v>0.69333333333333336</v>
      </c>
      <c r="I4" s="14">
        <f t="shared" si="0"/>
        <v>9.6760000000000002</v>
      </c>
      <c r="J4" s="14">
        <f t="shared" si="1"/>
        <v>14.312666666666667</v>
      </c>
      <c r="K4" s="14">
        <f t="shared" si="2"/>
        <v>11.994333333333334</v>
      </c>
      <c r="L4" s="14">
        <f t="shared" si="3"/>
        <v>16.631</v>
      </c>
      <c r="M4" s="14">
        <f t="shared" si="4"/>
        <v>11.994333333333334</v>
      </c>
      <c r="N4" s="14">
        <f t="shared" si="5"/>
        <v>14.312666666666667</v>
      </c>
      <c r="O4" s="3">
        <v>6200</v>
      </c>
      <c r="P4" s="3">
        <v>5800</v>
      </c>
      <c r="Q4" s="14">
        <f t="shared" si="6"/>
        <v>1.9345698924731183</v>
      </c>
      <c r="R4" s="14">
        <f t="shared" si="7"/>
        <v>2.4677011494252872</v>
      </c>
    </row>
    <row r="5" spans="1:18">
      <c r="A5" s="4" t="s">
        <v>483</v>
      </c>
      <c r="B5" s="4" t="s">
        <v>484</v>
      </c>
      <c r="C5" s="4" t="s">
        <v>422</v>
      </c>
      <c r="D5" s="3" t="s">
        <v>205</v>
      </c>
      <c r="E5" s="3" t="s">
        <v>400</v>
      </c>
      <c r="F5" s="14">
        <v>4.7666666666666666</v>
      </c>
      <c r="G5" s="14">
        <v>59.213333333333331</v>
      </c>
      <c r="H5" s="14">
        <v>0.48</v>
      </c>
      <c r="I5" s="14">
        <f t="shared" si="0"/>
        <v>8.8013333333333321</v>
      </c>
      <c r="J5" s="14">
        <f t="shared" si="1"/>
        <v>13.567999999999998</v>
      </c>
      <c r="K5" s="14">
        <f t="shared" si="2"/>
        <v>11.184666666666665</v>
      </c>
      <c r="L5" s="14">
        <f t="shared" si="3"/>
        <v>15.951333333333332</v>
      </c>
      <c r="M5" s="14">
        <f t="shared" si="4"/>
        <v>11.184666666666665</v>
      </c>
      <c r="N5" s="14">
        <f t="shared" si="5"/>
        <v>13.567999999999998</v>
      </c>
      <c r="O5" s="3">
        <v>6100</v>
      </c>
      <c r="P5" s="3">
        <v>4800</v>
      </c>
      <c r="Q5" s="14">
        <f t="shared" si="6"/>
        <v>1.8335519125683057</v>
      </c>
      <c r="R5" s="14">
        <f t="shared" si="7"/>
        <v>2.8266666666666662</v>
      </c>
    </row>
    <row r="6" spans="1:18">
      <c r="A6" s="4" t="s">
        <v>89</v>
      </c>
      <c r="B6" s="4" t="s">
        <v>192</v>
      </c>
      <c r="C6" s="4" t="s">
        <v>216</v>
      </c>
      <c r="D6" s="3" t="s">
        <v>331</v>
      </c>
      <c r="E6" s="3" t="s">
        <v>193</v>
      </c>
      <c r="F6" s="14">
        <v>5.1599999999999993</v>
      </c>
      <c r="G6" s="14">
        <v>55.616666666666667</v>
      </c>
      <c r="H6" s="14">
        <v>0.4366666666666667</v>
      </c>
      <c r="I6" s="14">
        <f t="shared" si="0"/>
        <v>8.1816666666666666</v>
      </c>
      <c r="J6" s="14">
        <f t="shared" si="1"/>
        <v>13.341666666666665</v>
      </c>
      <c r="K6" s="14">
        <f t="shared" si="2"/>
        <v>10.761666666666667</v>
      </c>
      <c r="L6" s="14">
        <f t="shared" si="3"/>
        <v>15.921666666666665</v>
      </c>
      <c r="M6" s="14">
        <f t="shared" si="4"/>
        <v>10.761666666666667</v>
      </c>
      <c r="N6" s="14">
        <f t="shared" si="5"/>
        <v>13.341666666666665</v>
      </c>
      <c r="O6" s="3">
        <v>5800</v>
      </c>
      <c r="P6" s="3">
        <v>4600</v>
      </c>
      <c r="Q6" s="14">
        <f t="shared" si="6"/>
        <v>1.8554597701149427</v>
      </c>
      <c r="R6" s="14">
        <f t="shared" si="7"/>
        <v>2.9003623188405796</v>
      </c>
    </row>
    <row r="7" spans="1:18">
      <c r="A7" s="4" t="s">
        <v>139</v>
      </c>
      <c r="B7" s="4" t="s">
        <v>140</v>
      </c>
      <c r="C7" s="4" t="s">
        <v>180</v>
      </c>
      <c r="D7" s="3" t="s">
        <v>213</v>
      </c>
      <c r="E7" s="3" t="s">
        <v>488</v>
      </c>
      <c r="F7" s="14">
        <v>5.3066666666666666</v>
      </c>
      <c r="G7" s="14">
        <v>59.336666666666666</v>
      </c>
      <c r="H7" s="14">
        <v>0.25333333333333335</v>
      </c>
      <c r="I7" s="14">
        <f t="shared" si="0"/>
        <v>7.4536666666666669</v>
      </c>
      <c r="J7" s="14">
        <f t="shared" si="1"/>
        <v>12.760333333333334</v>
      </c>
      <c r="K7" s="14">
        <f t="shared" si="2"/>
        <v>10.106999999999999</v>
      </c>
      <c r="L7" s="14">
        <f t="shared" si="3"/>
        <v>15.413666666666668</v>
      </c>
      <c r="M7" s="14">
        <f t="shared" si="4"/>
        <v>10.106999999999999</v>
      </c>
      <c r="N7" s="14">
        <f t="shared" si="5"/>
        <v>12.760333333333334</v>
      </c>
      <c r="O7" s="3">
        <v>5400</v>
      </c>
      <c r="P7" s="3">
        <v>4700</v>
      </c>
      <c r="Q7" s="14">
        <f t="shared" si="6"/>
        <v>1.8716666666666664</v>
      </c>
      <c r="R7" s="14">
        <f t="shared" si="7"/>
        <v>2.7149645390070924</v>
      </c>
    </row>
    <row r="8" spans="1:18">
      <c r="A8" s="4" t="s">
        <v>175</v>
      </c>
      <c r="B8" s="4" t="s">
        <v>176</v>
      </c>
      <c r="C8" s="4" t="s">
        <v>318</v>
      </c>
      <c r="D8" s="3" t="s">
        <v>333</v>
      </c>
      <c r="E8" s="3" t="s">
        <v>214</v>
      </c>
      <c r="F8" s="14">
        <v>4.9833333333333334</v>
      </c>
      <c r="G8" s="14">
        <v>55.72</v>
      </c>
      <c r="H8" s="14">
        <v>0.28666666666666668</v>
      </c>
      <c r="I8" s="14">
        <f t="shared" si="0"/>
        <v>7.2919999999999998</v>
      </c>
      <c r="J8" s="14">
        <f t="shared" si="1"/>
        <v>12.275333333333332</v>
      </c>
      <c r="K8" s="14">
        <f t="shared" si="2"/>
        <v>9.783666666666667</v>
      </c>
      <c r="L8" s="14">
        <f t="shared" si="3"/>
        <v>14.766999999999999</v>
      </c>
      <c r="M8" s="14">
        <f t="shared" si="4"/>
        <v>9.783666666666667</v>
      </c>
      <c r="N8" s="14">
        <f t="shared" si="5"/>
        <v>12.275333333333332</v>
      </c>
      <c r="O8" s="3">
        <v>5900</v>
      </c>
      <c r="P8" s="3">
        <v>4700</v>
      </c>
      <c r="Q8" s="14">
        <f t="shared" si="6"/>
        <v>1.6582485875706214</v>
      </c>
      <c r="R8" s="14">
        <f t="shared" si="7"/>
        <v>2.6117730496453899</v>
      </c>
    </row>
    <row r="9" spans="1:18">
      <c r="A9" s="4" t="s">
        <v>76</v>
      </c>
      <c r="B9" s="4" t="s">
        <v>77</v>
      </c>
      <c r="C9" s="4" t="s">
        <v>296</v>
      </c>
      <c r="D9" s="3" t="s">
        <v>232</v>
      </c>
      <c r="E9" s="3" t="s">
        <v>491</v>
      </c>
      <c r="F9" s="14">
        <v>4.8599999999999994</v>
      </c>
      <c r="G9" s="14">
        <v>56.403333333333336</v>
      </c>
      <c r="H9" s="14">
        <v>0.27333333333333337</v>
      </c>
      <c r="I9" s="14">
        <f t="shared" si="0"/>
        <v>7.2803333333333331</v>
      </c>
      <c r="J9" s="14">
        <f t="shared" si="1"/>
        <v>12.140333333333333</v>
      </c>
      <c r="K9" s="14">
        <f t="shared" si="2"/>
        <v>9.7103333333333328</v>
      </c>
      <c r="L9" s="14">
        <f t="shared" si="3"/>
        <v>14.570333333333332</v>
      </c>
      <c r="M9" s="14">
        <f t="shared" si="4"/>
        <v>9.7103333333333328</v>
      </c>
      <c r="N9" s="14">
        <f t="shared" si="5"/>
        <v>12.140333333333333</v>
      </c>
      <c r="O9" s="3">
        <v>5800</v>
      </c>
      <c r="P9" s="3">
        <v>4800</v>
      </c>
      <c r="Q9" s="14">
        <f t="shared" si="6"/>
        <v>1.6741954022988506</v>
      </c>
      <c r="R9" s="14">
        <f t="shared" si="7"/>
        <v>2.529236111111111</v>
      </c>
    </row>
    <row r="10" spans="1:18">
      <c r="A10" s="4" t="s">
        <v>181</v>
      </c>
      <c r="B10" s="4" t="s">
        <v>393</v>
      </c>
      <c r="C10" s="4" t="s">
        <v>336</v>
      </c>
      <c r="D10" s="3" t="s">
        <v>193</v>
      </c>
      <c r="E10" s="3" t="s">
        <v>204</v>
      </c>
      <c r="F10" s="14">
        <v>4.2566666666666668</v>
      </c>
      <c r="G10" s="14">
        <v>50.706666666666671</v>
      </c>
      <c r="H10" s="14">
        <v>0.42666666666666658</v>
      </c>
      <c r="I10" s="14">
        <f t="shared" si="0"/>
        <v>7.6306666666666665</v>
      </c>
      <c r="J10" s="14">
        <f t="shared" si="1"/>
        <v>11.887333333333334</v>
      </c>
      <c r="K10" s="14">
        <f t="shared" si="2"/>
        <v>9.7590000000000003</v>
      </c>
      <c r="L10" s="14">
        <f t="shared" si="3"/>
        <v>14.015666666666666</v>
      </c>
      <c r="M10" s="14">
        <f t="shared" si="4"/>
        <v>9.7590000000000003</v>
      </c>
      <c r="N10" s="14">
        <f t="shared" si="5"/>
        <v>11.887333333333334</v>
      </c>
      <c r="O10" s="3">
        <v>5500</v>
      </c>
      <c r="P10" s="3">
        <v>4300</v>
      </c>
      <c r="Q10" s="14">
        <f t="shared" si="6"/>
        <v>1.7743636363636364</v>
      </c>
      <c r="R10" s="14">
        <f t="shared" si="7"/>
        <v>2.764496124031008</v>
      </c>
    </row>
    <row r="11" spans="1:18">
      <c r="A11" s="4" t="s">
        <v>116</v>
      </c>
      <c r="B11" s="4" t="s">
        <v>75</v>
      </c>
      <c r="C11" s="4" t="s">
        <v>278</v>
      </c>
      <c r="D11" s="3" t="s">
        <v>329</v>
      </c>
      <c r="E11" s="3" t="s">
        <v>195</v>
      </c>
      <c r="F11" s="14">
        <v>4.46</v>
      </c>
      <c r="G11" s="14">
        <v>51.593333333333334</v>
      </c>
      <c r="H11" s="14">
        <v>0.33666666666666667</v>
      </c>
      <c r="I11" s="14">
        <f t="shared" si="0"/>
        <v>7.179333333333334</v>
      </c>
      <c r="J11" s="14">
        <f t="shared" si="1"/>
        <v>11.639333333333333</v>
      </c>
      <c r="K11" s="14">
        <f t="shared" si="2"/>
        <v>9.4093333333333344</v>
      </c>
      <c r="L11" s="14">
        <f t="shared" si="3"/>
        <v>13.869333333333334</v>
      </c>
      <c r="M11" s="14">
        <f t="shared" si="4"/>
        <v>9.4093333333333344</v>
      </c>
      <c r="N11" s="14">
        <f t="shared" si="5"/>
        <v>11.639333333333333</v>
      </c>
      <c r="O11" s="3">
        <v>6000</v>
      </c>
      <c r="P11" s="3">
        <v>4900</v>
      </c>
      <c r="Q11" s="14">
        <f t="shared" si="6"/>
        <v>1.5682222222222224</v>
      </c>
      <c r="R11" s="14">
        <f t="shared" si="7"/>
        <v>2.3753741496598639</v>
      </c>
    </row>
    <row r="12" spans="1:18">
      <c r="A12" s="4" t="s">
        <v>177</v>
      </c>
      <c r="B12" s="4" t="s">
        <v>178</v>
      </c>
      <c r="C12" s="4" t="s">
        <v>306</v>
      </c>
      <c r="D12" s="3" t="s">
        <v>190</v>
      </c>
      <c r="E12" s="3" t="s">
        <v>486</v>
      </c>
      <c r="F12" s="14">
        <v>4.5466666666666669</v>
      </c>
      <c r="G12" s="14">
        <v>44.823333333333331</v>
      </c>
      <c r="H12" s="14">
        <v>0.26999999999999996</v>
      </c>
      <c r="I12" s="14">
        <f t="shared" si="0"/>
        <v>6.1023333333333323</v>
      </c>
      <c r="J12" s="14">
        <f t="shared" si="1"/>
        <v>10.648999999999999</v>
      </c>
      <c r="K12" s="14">
        <f t="shared" si="2"/>
        <v>8.3756666666666657</v>
      </c>
      <c r="L12" s="14">
        <f t="shared" si="3"/>
        <v>12.922333333333333</v>
      </c>
      <c r="M12" s="14">
        <f t="shared" si="4"/>
        <v>8.3756666666666657</v>
      </c>
      <c r="N12" s="14">
        <f t="shared" si="5"/>
        <v>10.648999999999999</v>
      </c>
      <c r="O12" s="3">
        <v>5600</v>
      </c>
      <c r="P12" s="3">
        <v>5100</v>
      </c>
      <c r="Q12" s="14">
        <f t="shared" si="6"/>
        <v>1.4956547619047615</v>
      </c>
      <c r="R12" s="14">
        <f t="shared" si="7"/>
        <v>2.0880392156862744</v>
      </c>
    </row>
    <row r="13" spans="1:18">
      <c r="A13" s="4" t="s">
        <v>44</v>
      </c>
      <c r="B13" s="4" t="s">
        <v>200</v>
      </c>
      <c r="C13" s="4" t="s">
        <v>311</v>
      </c>
      <c r="D13" s="3" t="s">
        <v>201</v>
      </c>
      <c r="E13" s="3" t="s">
        <v>489</v>
      </c>
      <c r="F13" s="14">
        <v>4.0566666666666675</v>
      </c>
      <c r="G13" s="14">
        <v>43.76</v>
      </c>
      <c r="H13" s="14">
        <v>0.22999999999999998</v>
      </c>
      <c r="I13" s="14">
        <f t="shared" si="0"/>
        <v>5.7559999999999993</v>
      </c>
      <c r="J13" s="14">
        <f t="shared" si="1"/>
        <v>9.8126666666666669</v>
      </c>
      <c r="K13" s="14">
        <f t="shared" si="2"/>
        <v>7.7843333333333327</v>
      </c>
      <c r="L13" s="14">
        <f t="shared" si="3"/>
        <v>11.841000000000001</v>
      </c>
      <c r="M13" s="14">
        <f t="shared" si="4"/>
        <v>7.7843333333333327</v>
      </c>
      <c r="N13" s="14">
        <f t="shared" si="5"/>
        <v>9.8126666666666669</v>
      </c>
      <c r="O13" s="3">
        <v>5400</v>
      </c>
      <c r="P13" s="3">
        <v>4100</v>
      </c>
      <c r="Q13" s="14">
        <f t="shared" si="6"/>
        <v>1.4415432098765431</v>
      </c>
      <c r="R13" s="14">
        <f t="shared" si="7"/>
        <v>2.3933333333333331</v>
      </c>
    </row>
    <row r="14" spans="1:18">
      <c r="A14" s="4" t="s">
        <v>392</v>
      </c>
      <c r="B14" s="4" t="s">
        <v>124</v>
      </c>
      <c r="C14" s="4" t="s">
        <v>325</v>
      </c>
      <c r="D14" s="3" t="s">
        <v>228</v>
      </c>
      <c r="E14" s="3" t="s">
        <v>202</v>
      </c>
      <c r="F14" s="14">
        <v>3.7133333333333334</v>
      </c>
      <c r="G14" s="14">
        <v>37.466666666666661</v>
      </c>
      <c r="H14" s="14">
        <v>0.37999999999999995</v>
      </c>
      <c r="I14" s="14">
        <f t="shared" si="0"/>
        <v>6.0266666666666655</v>
      </c>
      <c r="J14" s="14">
        <f t="shared" si="1"/>
        <v>9.7399999999999984</v>
      </c>
      <c r="K14" s="14">
        <f t="shared" si="2"/>
        <v>7.883333333333332</v>
      </c>
      <c r="L14" s="14">
        <f t="shared" si="3"/>
        <v>11.596666666666666</v>
      </c>
      <c r="M14" s="14">
        <f t="shared" si="4"/>
        <v>7.883333333333332</v>
      </c>
      <c r="N14" s="14">
        <f t="shared" si="5"/>
        <v>9.7399999999999984</v>
      </c>
      <c r="O14" s="3">
        <v>5400</v>
      </c>
      <c r="P14" s="3">
        <v>3000</v>
      </c>
      <c r="Q14" s="14">
        <f t="shared" si="6"/>
        <v>1.4598765432098764</v>
      </c>
      <c r="R14" s="14">
        <f t="shared" si="7"/>
        <v>3.2466666666666661</v>
      </c>
    </row>
    <row r="15" spans="1:18">
      <c r="A15" s="4" t="s">
        <v>209</v>
      </c>
      <c r="B15" s="4" t="s">
        <v>210</v>
      </c>
      <c r="C15" s="4" t="s">
        <v>313</v>
      </c>
      <c r="D15" s="3" t="s">
        <v>203</v>
      </c>
      <c r="E15" s="3" t="s">
        <v>330</v>
      </c>
      <c r="F15" s="14">
        <v>3.5866666666666664</v>
      </c>
      <c r="G15" s="14">
        <v>40.163333333333334</v>
      </c>
      <c r="H15" s="14">
        <v>0.34999999999999992</v>
      </c>
      <c r="I15" s="14">
        <f t="shared" si="0"/>
        <v>6.1163333333333334</v>
      </c>
      <c r="J15" s="14">
        <f t="shared" si="1"/>
        <v>9.7029999999999994</v>
      </c>
      <c r="K15" s="14">
        <f t="shared" si="2"/>
        <v>7.9096666666666664</v>
      </c>
      <c r="L15" s="14">
        <f t="shared" si="3"/>
        <v>11.496333333333332</v>
      </c>
      <c r="M15" s="14">
        <f t="shared" si="4"/>
        <v>7.9096666666666664</v>
      </c>
      <c r="N15" s="14">
        <f t="shared" si="5"/>
        <v>9.7029999999999994</v>
      </c>
      <c r="O15" s="3">
        <v>5000</v>
      </c>
      <c r="P15" s="3">
        <v>3000</v>
      </c>
      <c r="Q15" s="14">
        <f t="shared" si="6"/>
        <v>1.5819333333333334</v>
      </c>
      <c r="R15" s="14">
        <f t="shared" si="7"/>
        <v>3.2343333333333328</v>
      </c>
    </row>
    <row r="16" spans="1:18">
      <c r="A16" s="4" t="s">
        <v>171</v>
      </c>
      <c r="B16" s="4" t="s">
        <v>208</v>
      </c>
      <c r="C16" s="4" t="s">
        <v>323</v>
      </c>
      <c r="D16" s="3" t="s">
        <v>202</v>
      </c>
      <c r="E16" s="3" t="s">
        <v>398</v>
      </c>
      <c r="F16" s="14">
        <v>3.58</v>
      </c>
      <c r="G16" s="14">
        <v>41.563333333333333</v>
      </c>
      <c r="H16" s="14">
        <v>0.31666666666666665</v>
      </c>
      <c r="I16" s="14">
        <f t="shared" si="0"/>
        <v>6.0563333333333329</v>
      </c>
      <c r="J16" s="14">
        <f t="shared" si="1"/>
        <v>9.636333333333333</v>
      </c>
      <c r="K16" s="14">
        <f t="shared" si="2"/>
        <v>7.8463333333333329</v>
      </c>
      <c r="L16" s="14">
        <f t="shared" si="3"/>
        <v>11.426333333333332</v>
      </c>
      <c r="M16" s="14">
        <f t="shared" si="4"/>
        <v>7.8463333333333329</v>
      </c>
      <c r="N16" s="14">
        <f t="shared" si="5"/>
        <v>9.636333333333333</v>
      </c>
      <c r="O16" s="3">
        <v>5300</v>
      </c>
      <c r="P16" s="3">
        <v>3300</v>
      </c>
      <c r="Q16" s="14">
        <f t="shared" si="6"/>
        <v>1.4804402515723269</v>
      </c>
      <c r="R16" s="14">
        <f t="shared" si="7"/>
        <v>2.9201010101010101</v>
      </c>
    </row>
    <row r="17" spans="1:18">
      <c r="A17" s="4" t="s">
        <v>516</v>
      </c>
      <c r="B17" s="4" t="s">
        <v>55</v>
      </c>
      <c r="C17" s="4" t="s">
        <v>476</v>
      </c>
      <c r="D17" s="3" t="s">
        <v>194</v>
      </c>
      <c r="E17" s="3" t="s">
        <v>490</v>
      </c>
      <c r="F17" s="14">
        <v>3.8766666666666665</v>
      </c>
      <c r="G17" s="14">
        <v>37.846666666666664</v>
      </c>
      <c r="H17" s="14">
        <v>0.28333333333333333</v>
      </c>
      <c r="I17" s="14">
        <f t="shared" si="0"/>
        <v>5.4846666666666666</v>
      </c>
      <c r="J17" s="14">
        <f t="shared" si="1"/>
        <v>9.3613333333333326</v>
      </c>
      <c r="K17" s="14">
        <f t="shared" si="2"/>
        <v>7.423</v>
      </c>
      <c r="L17" s="14">
        <f t="shared" si="3"/>
        <v>11.299666666666667</v>
      </c>
      <c r="M17" s="14">
        <f t="shared" si="4"/>
        <v>7.423</v>
      </c>
      <c r="N17" s="14">
        <f t="shared" si="5"/>
        <v>9.3613333333333326</v>
      </c>
      <c r="O17" s="3">
        <v>5400</v>
      </c>
      <c r="P17" s="3">
        <v>3700</v>
      </c>
      <c r="Q17" s="14">
        <f t="shared" si="6"/>
        <v>1.3746296296296296</v>
      </c>
      <c r="R17" s="14">
        <f t="shared" si="7"/>
        <v>2.53009009009009</v>
      </c>
    </row>
    <row r="18" spans="1:18">
      <c r="A18" s="4" t="s">
        <v>187</v>
      </c>
      <c r="B18" s="4" t="s">
        <v>54</v>
      </c>
      <c r="C18" s="4" t="s">
        <v>320</v>
      </c>
      <c r="D18" s="3" t="s">
        <v>327</v>
      </c>
      <c r="E18" s="3" t="s">
        <v>205</v>
      </c>
      <c r="F18" s="14">
        <v>3.3200000000000003</v>
      </c>
      <c r="G18" s="14">
        <v>37.880000000000003</v>
      </c>
      <c r="H18" s="14">
        <v>0.33</v>
      </c>
      <c r="I18" s="14">
        <f t="shared" si="0"/>
        <v>5.7680000000000007</v>
      </c>
      <c r="J18" s="14">
        <f t="shared" si="1"/>
        <v>9.088000000000001</v>
      </c>
      <c r="K18" s="14">
        <f t="shared" si="2"/>
        <v>7.4280000000000008</v>
      </c>
      <c r="L18" s="14">
        <f t="shared" si="3"/>
        <v>10.748000000000001</v>
      </c>
      <c r="M18" s="14">
        <f t="shared" si="4"/>
        <v>7.4280000000000008</v>
      </c>
      <c r="N18" s="14">
        <f t="shared" si="5"/>
        <v>9.088000000000001</v>
      </c>
      <c r="O18" s="3">
        <v>5300</v>
      </c>
      <c r="P18" s="3">
        <v>3000</v>
      </c>
      <c r="Q18" s="14">
        <f t="shared" si="6"/>
        <v>1.4015094339622642</v>
      </c>
      <c r="R18" s="14">
        <f t="shared" si="7"/>
        <v>3.0293333333333337</v>
      </c>
    </row>
    <row r="19" spans="1:18">
      <c r="A19" s="4" t="s">
        <v>394</v>
      </c>
      <c r="B19" s="4" t="s">
        <v>395</v>
      </c>
      <c r="C19" s="4" t="s">
        <v>324</v>
      </c>
      <c r="D19" s="3" t="s">
        <v>334</v>
      </c>
      <c r="E19" s="3" t="s">
        <v>194</v>
      </c>
      <c r="F19" s="14">
        <v>3.0166666666666671</v>
      </c>
      <c r="G19" s="14">
        <v>36.870000000000005</v>
      </c>
      <c r="H19" s="14">
        <v>0.39333333333333337</v>
      </c>
      <c r="I19" s="14">
        <f t="shared" si="0"/>
        <v>6.0470000000000006</v>
      </c>
      <c r="J19" s="14">
        <f t="shared" si="1"/>
        <v>9.0636666666666681</v>
      </c>
      <c r="K19" s="14">
        <f t="shared" si="2"/>
        <v>7.5553333333333343</v>
      </c>
      <c r="L19" s="14">
        <f t="shared" si="3"/>
        <v>10.572000000000001</v>
      </c>
      <c r="M19" s="14">
        <f t="shared" si="4"/>
        <v>7.5553333333333343</v>
      </c>
      <c r="N19" s="14">
        <f t="shared" si="5"/>
        <v>9.0636666666666681</v>
      </c>
      <c r="O19" s="3">
        <v>5000</v>
      </c>
      <c r="P19" s="3">
        <v>2800</v>
      </c>
      <c r="Q19" s="14">
        <f t="shared" si="6"/>
        <v>1.511066666666667</v>
      </c>
      <c r="R19" s="14">
        <f t="shared" si="7"/>
        <v>3.23702380952381</v>
      </c>
    </row>
    <row r="20" spans="1:18">
      <c r="A20" s="4" t="s">
        <v>89</v>
      </c>
      <c r="B20" s="4" t="s">
        <v>186</v>
      </c>
      <c r="C20" s="4" t="s">
        <v>309</v>
      </c>
      <c r="D20" s="3" t="s">
        <v>330</v>
      </c>
      <c r="E20" s="3" t="s">
        <v>396</v>
      </c>
      <c r="F20" s="14">
        <v>2.9533333333333331</v>
      </c>
      <c r="G20" s="14">
        <v>35.730000000000004</v>
      </c>
      <c r="H20" s="14">
        <v>0.26666666666666666</v>
      </c>
      <c r="I20" s="14">
        <f t="shared" si="0"/>
        <v>5.173</v>
      </c>
      <c r="J20" s="14">
        <f t="shared" si="1"/>
        <v>8.1263333333333332</v>
      </c>
      <c r="K20" s="14">
        <f t="shared" si="2"/>
        <v>6.6496666666666666</v>
      </c>
      <c r="L20" s="14">
        <f t="shared" si="3"/>
        <v>9.6029999999999998</v>
      </c>
      <c r="M20" s="14">
        <f t="shared" si="4"/>
        <v>6.6496666666666666</v>
      </c>
      <c r="N20" s="14">
        <f t="shared" si="5"/>
        <v>8.1263333333333332</v>
      </c>
      <c r="O20" s="3">
        <v>4900</v>
      </c>
      <c r="P20" s="3">
        <v>2700</v>
      </c>
      <c r="Q20" s="14">
        <f t="shared" si="6"/>
        <v>1.3570748299319728</v>
      </c>
      <c r="R20" s="14">
        <f t="shared" si="7"/>
        <v>3.009753086419753</v>
      </c>
    </row>
    <row r="21" spans="1:18">
      <c r="A21" s="4" t="s">
        <v>390</v>
      </c>
      <c r="B21" s="4" t="s">
        <v>391</v>
      </c>
      <c r="C21" s="4" t="s">
        <v>319</v>
      </c>
      <c r="D21" s="3" t="s">
        <v>239</v>
      </c>
      <c r="E21" s="3" t="s">
        <v>190</v>
      </c>
      <c r="F21" s="14">
        <v>2.8200000000000003</v>
      </c>
      <c r="G21" s="14">
        <v>34.989999999999995</v>
      </c>
      <c r="H21" s="14">
        <v>0.24</v>
      </c>
      <c r="I21" s="14">
        <f t="shared" si="0"/>
        <v>4.9390000000000001</v>
      </c>
      <c r="J21" s="14">
        <f t="shared" si="1"/>
        <v>7.7590000000000003</v>
      </c>
      <c r="K21" s="14">
        <f t="shared" si="2"/>
        <v>6.3490000000000002</v>
      </c>
      <c r="L21" s="14">
        <f t="shared" si="3"/>
        <v>9.1690000000000005</v>
      </c>
      <c r="M21" s="14">
        <f t="shared" si="4"/>
        <v>6.3490000000000002</v>
      </c>
      <c r="N21" s="14">
        <f t="shared" si="5"/>
        <v>7.7590000000000003</v>
      </c>
      <c r="O21" s="3">
        <v>5300</v>
      </c>
      <c r="P21" s="3">
        <v>2800</v>
      </c>
      <c r="Q21" s="14">
        <f t="shared" si="6"/>
        <v>1.1979245283018867</v>
      </c>
      <c r="R21" s="14">
        <f t="shared" si="7"/>
        <v>2.7710714285714286</v>
      </c>
    </row>
    <row r="22" spans="1:18">
      <c r="A22" s="4" t="s">
        <v>122</v>
      </c>
      <c r="B22" s="4" t="s">
        <v>389</v>
      </c>
      <c r="C22" s="4" t="s">
        <v>315</v>
      </c>
      <c r="D22" s="3" t="s">
        <v>332</v>
      </c>
      <c r="E22" s="3" t="s">
        <v>337</v>
      </c>
      <c r="F22" s="14">
        <v>2.7233333333333332</v>
      </c>
      <c r="G22" s="14">
        <v>26.236666666666665</v>
      </c>
      <c r="H22" s="14">
        <v>0.26333333333333331</v>
      </c>
      <c r="I22" s="14">
        <f t="shared" si="0"/>
        <v>4.203666666666666</v>
      </c>
      <c r="J22" s="14">
        <f t="shared" si="1"/>
        <v>6.9269999999999996</v>
      </c>
      <c r="K22" s="14">
        <f t="shared" si="2"/>
        <v>5.5653333333333324</v>
      </c>
      <c r="L22" s="14">
        <f t="shared" si="3"/>
        <v>8.288666666666666</v>
      </c>
      <c r="M22" s="14">
        <f t="shared" si="4"/>
        <v>5.5653333333333324</v>
      </c>
      <c r="N22" s="14">
        <f t="shared" si="5"/>
        <v>6.9269999999999996</v>
      </c>
      <c r="O22" s="3">
        <v>4700</v>
      </c>
      <c r="P22" s="3">
        <v>3000</v>
      </c>
      <c r="Q22" s="14">
        <f t="shared" si="6"/>
        <v>1.1841134751773048</v>
      </c>
      <c r="R22" s="14">
        <f t="shared" si="7"/>
        <v>2.3089999999999997</v>
      </c>
    </row>
    <row r="23" spans="1:18">
      <c r="A23" s="4" t="s">
        <v>73</v>
      </c>
      <c r="B23" s="4" t="s">
        <v>74</v>
      </c>
      <c r="C23" s="4" t="s">
        <v>322</v>
      </c>
      <c r="D23" s="3" t="s">
        <v>215</v>
      </c>
      <c r="E23" s="3" t="s">
        <v>213</v>
      </c>
      <c r="F23" s="14">
        <v>2.7333333333333329</v>
      </c>
      <c r="G23" s="14">
        <v>30.213333333333335</v>
      </c>
      <c r="H23" s="14">
        <v>0.17666666666666667</v>
      </c>
      <c r="I23" s="14">
        <f t="shared" si="0"/>
        <v>4.0813333333333333</v>
      </c>
      <c r="J23" s="14">
        <f t="shared" si="1"/>
        <v>6.8146666666666658</v>
      </c>
      <c r="K23" s="14">
        <f t="shared" si="2"/>
        <v>5.4479999999999995</v>
      </c>
      <c r="L23" s="14">
        <f t="shared" si="3"/>
        <v>8.1813333333333329</v>
      </c>
      <c r="M23" s="14">
        <f t="shared" si="4"/>
        <v>5.4479999999999995</v>
      </c>
      <c r="N23" s="14">
        <f t="shared" si="5"/>
        <v>6.8146666666666658</v>
      </c>
      <c r="O23" s="3">
        <v>4900</v>
      </c>
      <c r="P23" s="3">
        <v>2500</v>
      </c>
      <c r="Q23" s="14">
        <f t="shared" si="6"/>
        <v>1.1118367346938776</v>
      </c>
      <c r="R23" s="14">
        <f t="shared" si="7"/>
        <v>2.7258666666666662</v>
      </c>
    </row>
    <row r="24" spans="1:18">
      <c r="A24" s="4" t="s">
        <v>206</v>
      </c>
      <c r="B24" s="4" t="s">
        <v>207</v>
      </c>
      <c r="C24" s="4" t="s">
        <v>321</v>
      </c>
      <c r="D24" s="3" t="s">
        <v>328</v>
      </c>
      <c r="E24" s="3" t="s">
        <v>232</v>
      </c>
      <c r="F24" s="14">
        <v>2.4733333333333332</v>
      </c>
      <c r="G24" s="14">
        <v>27.566666666666666</v>
      </c>
      <c r="H24" s="14">
        <v>0.23333333333333331</v>
      </c>
      <c r="I24" s="14">
        <f t="shared" si="0"/>
        <v>4.1566666666666663</v>
      </c>
      <c r="J24" s="14">
        <f t="shared" si="1"/>
        <v>6.629999999999999</v>
      </c>
      <c r="K24" s="14">
        <f t="shared" si="2"/>
        <v>5.3933333333333326</v>
      </c>
      <c r="L24" s="14">
        <f t="shared" si="3"/>
        <v>7.8666666666666663</v>
      </c>
      <c r="M24" s="14">
        <f t="shared" si="4"/>
        <v>5.3933333333333326</v>
      </c>
      <c r="N24" s="14">
        <f t="shared" si="5"/>
        <v>6.629999999999999</v>
      </c>
      <c r="O24" s="3">
        <v>5100</v>
      </c>
      <c r="P24" s="3">
        <v>2500</v>
      </c>
      <c r="Q24" s="14">
        <f t="shared" si="6"/>
        <v>1.0575163398692808</v>
      </c>
      <c r="R24" s="14">
        <f t="shared" si="7"/>
        <v>2.6519999999999992</v>
      </c>
    </row>
    <row r="25" spans="1:18">
      <c r="A25" s="4" t="s">
        <v>527</v>
      </c>
      <c r="B25" s="4" t="s">
        <v>544</v>
      </c>
      <c r="C25" s="4" t="s">
        <v>424</v>
      </c>
      <c r="D25" s="3" t="s">
        <v>195</v>
      </c>
      <c r="E25" s="3" t="s">
        <v>487</v>
      </c>
      <c r="F25" s="14">
        <v>1.8833333333333335</v>
      </c>
      <c r="G25" s="14">
        <v>21.67</v>
      </c>
      <c r="H25" s="14">
        <v>0.15666666666666668</v>
      </c>
      <c r="I25" s="14">
        <f t="shared" si="0"/>
        <v>3.1070000000000002</v>
      </c>
      <c r="J25" s="14">
        <f t="shared" si="1"/>
        <v>4.990333333333334</v>
      </c>
      <c r="K25" s="14">
        <f t="shared" si="2"/>
        <v>4.0486666666666666</v>
      </c>
      <c r="L25" s="14">
        <f t="shared" si="3"/>
        <v>5.9320000000000004</v>
      </c>
      <c r="M25" s="14">
        <f t="shared" si="4"/>
        <v>4.0486666666666666</v>
      </c>
      <c r="N25" s="14">
        <f t="shared" si="5"/>
        <v>4.990333333333334</v>
      </c>
      <c r="O25" s="3">
        <v>4500</v>
      </c>
      <c r="P25" s="3">
        <v>2500</v>
      </c>
      <c r="Q25" s="14">
        <f t="shared" si="6"/>
        <v>0.89970370370370367</v>
      </c>
      <c r="R25" s="14">
        <f t="shared" si="7"/>
        <v>1.9961333333333338</v>
      </c>
    </row>
    <row r="26" spans="1:18">
      <c r="A26" s="4" t="s">
        <v>173</v>
      </c>
      <c r="B26" s="4" t="s">
        <v>174</v>
      </c>
      <c r="C26" s="4" t="s">
        <v>317</v>
      </c>
      <c r="D26" s="3" t="s">
        <v>328</v>
      </c>
      <c r="E26" s="3" t="s">
        <v>232</v>
      </c>
      <c r="F26" s="14">
        <v>1.9966666666666668</v>
      </c>
      <c r="G26" s="14">
        <v>19.626666666666669</v>
      </c>
      <c r="H26" s="14">
        <v>0.15333333333333335</v>
      </c>
      <c r="I26" s="14">
        <f t="shared" si="0"/>
        <v>2.8826666666666672</v>
      </c>
      <c r="J26" s="14">
        <f t="shared" si="1"/>
        <v>4.8793333333333342</v>
      </c>
      <c r="K26" s="14">
        <f t="shared" si="2"/>
        <v>3.8810000000000007</v>
      </c>
      <c r="L26" s="14">
        <f t="shared" si="3"/>
        <v>5.8776666666666673</v>
      </c>
      <c r="M26" s="14">
        <f t="shared" si="4"/>
        <v>3.8810000000000007</v>
      </c>
      <c r="N26" s="14">
        <f t="shared" si="5"/>
        <v>4.8793333333333342</v>
      </c>
      <c r="O26" s="3">
        <v>5100</v>
      </c>
      <c r="P26" s="3">
        <v>2800</v>
      </c>
      <c r="Q26" s="14">
        <f t="shared" si="6"/>
        <v>0.76098039215686286</v>
      </c>
      <c r="R26" s="14">
        <f t="shared" si="7"/>
        <v>1.742619047619048</v>
      </c>
    </row>
    <row r="27" spans="1:18">
      <c r="A27" s="4" t="s">
        <v>553</v>
      </c>
      <c r="B27" s="4" t="s">
        <v>554</v>
      </c>
      <c r="C27" s="4" t="s">
        <v>492</v>
      </c>
      <c r="D27" s="3" t="s">
        <v>224</v>
      </c>
      <c r="E27" s="3" t="s">
        <v>237</v>
      </c>
      <c r="F27" s="14">
        <v>1.9500000000000002</v>
      </c>
      <c r="G27" s="14">
        <v>20.100000000000001</v>
      </c>
      <c r="H27" s="14">
        <v>0.15000000000000002</v>
      </c>
      <c r="I27" s="14">
        <f t="shared" si="0"/>
        <v>2.91</v>
      </c>
      <c r="J27" s="14">
        <f t="shared" si="1"/>
        <v>4.8600000000000003</v>
      </c>
      <c r="K27" s="14">
        <f t="shared" si="2"/>
        <v>3.8850000000000002</v>
      </c>
      <c r="L27" s="14">
        <f t="shared" si="3"/>
        <v>5.8350000000000009</v>
      </c>
      <c r="M27" s="14">
        <f t="shared" si="4"/>
        <v>3.8850000000000002</v>
      </c>
      <c r="N27" s="14">
        <f t="shared" si="5"/>
        <v>4.8600000000000003</v>
      </c>
      <c r="O27" s="3">
        <v>4700</v>
      </c>
      <c r="P27" s="3">
        <v>2500</v>
      </c>
      <c r="Q27" s="14">
        <f t="shared" si="6"/>
        <v>0.82659574468085117</v>
      </c>
      <c r="R27" s="14">
        <f t="shared" si="7"/>
        <v>1.9440000000000002</v>
      </c>
    </row>
    <row r="28" spans="1:18">
      <c r="A28" s="4" t="s">
        <v>537</v>
      </c>
      <c r="B28" s="4" t="s">
        <v>538</v>
      </c>
      <c r="C28" s="4" t="s">
        <v>425</v>
      </c>
      <c r="D28" s="3" t="s">
        <v>333</v>
      </c>
      <c r="E28" s="3" t="s">
        <v>214</v>
      </c>
      <c r="F28" s="14">
        <v>1.6900000000000002</v>
      </c>
      <c r="G28" s="14">
        <v>20.773333333333337</v>
      </c>
      <c r="H28" s="14">
        <v>0.17333333333333334</v>
      </c>
      <c r="I28" s="14">
        <f t="shared" si="0"/>
        <v>3.1173333333333337</v>
      </c>
      <c r="J28" s="14">
        <f t="shared" si="1"/>
        <v>4.8073333333333341</v>
      </c>
      <c r="K28" s="14">
        <f t="shared" si="2"/>
        <v>3.9623333333333339</v>
      </c>
      <c r="L28" s="14">
        <f t="shared" si="3"/>
        <v>5.6523333333333339</v>
      </c>
      <c r="M28" s="14">
        <f t="shared" si="4"/>
        <v>3.9623333333333339</v>
      </c>
      <c r="N28" s="14">
        <f t="shared" si="5"/>
        <v>4.8073333333333341</v>
      </c>
      <c r="O28" s="3">
        <v>4500</v>
      </c>
      <c r="P28" s="3">
        <v>2500</v>
      </c>
      <c r="Q28" s="14">
        <f t="shared" si="6"/>
        <v>0.8805185185185187</v>
      </c>
      <c r="R28" s="14">
        <f t="shared" si="7"/>
        <v>1.9229333333333338</v>
      </c>
    </row>
    <row r="29" spans="1:18">
      <c r="A29" s="4" t="s">
        <v>481</v>
      </c>
      <c r="B29" s="4" t="s">
        <v>482</v>
      </c>
      <c r="C29" s="4" t="s">
        <v>421</v>
      </c>
      <c r="D29" s="3" t="s">
        <v>237</v>
      </c>
      <c r="E29" s="3" t="s">
        <v>397</v>
      </c>
      <c r="F29" s="14">
        <v>1.6166666666666665</v>
      </c>
      <c r="G29" s="14">
        <v>19.670000000000002</v>
      </c>
      <c r="H29" s="14">
        <v>0.15333333333333335</v>
      </c>
      <c r="I29" s="14">
        <f t="shared" si="0"/>
        <v>2.8870000000000005</v>
      </c>
      <c r="J29" s="14">
        <f t="shared" si="1"/>
        <v>4.5036666666666667</v>
      </c>
      <c r="K29" s="14">
        <f t="shared" si="2"/>
        <v>3.6953333333333336</v>
      </c>
      <c r="L29" s="14">
        <f t="shared" si="3"/>
        <v>5.3120000000000003</v>
      </c>
      <c r="M29" s="14">
        <f t="shared" si="4"/>
        <v>3.6953333333333336</v>
      </c>
      <c r="N29" s="14">
        <f t="shared" si="5"/>
        <v>4.5036666666666667</v>
      </c>
      <c r="O29" s="3">
        <v>4600</v>
      </c>
      <c r="P29" s="3">
        <v>2500</v>
      </c>
      <c r="Q29" s="14">
        <f t="shared" si="6"/>
        <v>0.80333333333333345</v>
      </c>
      <c r="R29" s="14">
        <f t="shared" si="7"/>
        <v>1.8014666666666665</v>
      </c>
    </row>
    <row r="30" spans="1:18">
      <c r="A30" s="4" t="s">
        <v>458</v>
      </c>
      <c r="B30" s="4" t="s">
        <v>480</v>
      </c>
      <c r="C30" s="4" t="s">
        <v>420</v>
      </c>
      <c r="D30" s="3" t="s">
        <v>215</v>
      </c>
      <c r="E30" s="3" t="s">
        <v>213</v>
      </c>
      <c r="F30" s="14">
        <v>1.5866666666666667</v>
      </c>
      <c r="G30" s="14">
        <v>16.540000000000003</v>
      </c>
      <c r="H30" s="14">
        <v>0.18000000000000002</v>
      </c>
      <c r="I30" s="14">
        <f t="shared" si="0"/>
        <v>2.7340000000000004</v>
      </c>
      <c r="J30" s="14">
        <f t="shared" si="1"/>
        <v>4.3206666666666669</v>
      </c>
      <c r="K30" s="14">
        <f t="shared" si="2"/>
        <v>3.5273333333333339</v>
      </c>
      <c r="L30" s="14">
        <f t="shared" si="3"/>
        <v>5.1140000000000008</v>
      </c>
      <c r="M30" s="14">
        <f t="shared" si="4"/>
        <v>3.5273333333333339</v>
      </c>
      <c r="N30" s="14">
        <f t="shared" si="5"/>
        <v>4.3206666666666669</v>
      </c>
      <c r="O30" s="3">
        <v>4600</v>
      </c>
      <c r="P30" s="3">
        <v>2500</v>
      </c>
      <c r="Q30" s="14">
        <f t="shared" si="6"/>
        <v>0.76681159420289868</v>
      </c>
      <c r="R30" s="14">
        <f t="shared" si="7"/>
        <v>1.7282666666666668</v>
      </c>
    </row>
    <row r="31" spans="1:18">
      <c r="A31" s="4" t="s">
        <v>547</v>
      </c>
      <c r="B31" s="4" t="s">
        <v>548</v>
      </c>
      <c r="C31" s="4" t="s">
        <v>426</v>
      </c>
      <c r="D31" s="3" t="s">
        <v>197</v>
      </c>
      <c r="E31" s="3" t="s">
        <v>332</v>
      </c>
      <c r="F31" s="14">
        <v>1.4066666666666665</v>
      </c>
      <c r="G31" s="14">
        <v>15.500000000000002</v>
      </c>
      <c r="H31" s="14">
        <v>0.16666666666666666</v>
      </c>
      <c r="I31" s="14">
        <f t="shared" si="0"/>
        <v>2.5500000000000003</v>
      </c>
      <c r="J31" s="14">
        <f t="shared" si="1"/>
        <v>3.956666666666667</v>
      </c>
      <c r="K31" s="14">
        <f t="shared" si="2"/>
        <v>3.2533333333333334</v>
      </c>
      <c r="L31" s="14">
        <f t="shared" si="3"/>
        <v>4.66</v>
      </c>
      <c r="M31" s="14">
        <f t="shared" si="4"/>
        <v>3.2533333333333334</v>
      </c>
      <c r="N31" s="14">
        <f t="shared" si="5"/>
        <v>3.956666666666667</v>
      </c>
      <c r="O31" s="3">
        <v>4800</v>
      </c>
      <c r="P31" s="3">
        <v>2500</v>
      </c>
      <c r="Q31" s="14">
        <f t="shared" si="6"/>
        <v>0.67777777777777781</v>
      </c>
      <c r="R31" s="14">
        <f t="shared" si="7"/>
        <v>1.5826666666666669</v>
      </c>
    </row>
    <row r="32" spans="1:18">
      <c r="A32" s="4" t="s">
        <v>549</v>
      </c>
      <c r="B32" s="4" t="s">
        <v>550</v>
      </c>
      <c r="C32" s="4" t="s">
        <v>423</v>
      </c>
      <c r="D32" s="3" t="s">
        <v>329</v>
      </c>
      <c r="E32" s="3" t="s">
        <v>195</v>
      </c>
      <c r="F32" s="14">
        <v>1.1599999999999999</v>
      </c>
      <c r="G32" s="14">
        <v>13.303333333333333</v>
      </c>
      <c r="H32" s="14">
        <v>0.11333333333333334</v>
      </c>
      <c r="I32" s="14">
        <f t="shared" si="0"/>
        <v>2.0103333333333335</v>
      </c>
      <c r="J32" s="14">
        <f t="shared" si="1"/>
        <v>3.1703333333333337</v>
      </c>
      <c r="K32" s="14">
        <f t="shared" si="2"/>
        <v>2.5903333333333336</v>
      </c>
      <c r="L32" s="14">
        <f t="shared" si="3"/>
        <v>3.7503333333333333</v>
      </c>
      <c r="M32" s="14">
        <f t="shared" si="4"/>
        <v>2.5903333333333336</v>
      </c>
      <c r="N32" s="14">
        <f t="shared" si="5"/>
        <v>3.1703333333333337</v>
      </c>
      <c r="O32" s="3">
        <v>4500</v>
      </c>
      <c r="P32" s="3">
        <v>2500</v>
      </c>
      <c r="Q32" s="14">
        <f t="shared" si="6"/>
        <v>0.57562962962962971</v>
      </c>
      <c r="R32" s="14">
        <f t="shared" si="7"/>
        <v>1.2681333333333333</v>
      </c>
    </row>
    <row r="33" spans="3:18">
      <c r="C33" s="4"/>
      <c r="D33" s="4"/>
      <c r="I33" s="14"/>
      <c r="J33" s="14"/>
      <c r="K33" s="14"/>
      <c r="L33" s="14"/>
      <c r="M33" s="14"/>
      <c r="N33" s="14"/>
      <c r="Q33" s="14"/>
      <c r="R33" s="14"/>
    </row>
    <row r="34" spans="3:18">
      <c r="C34" s="4"/>
      <c r="D34" s="4"/>
    </row>
    <row r="35" spans="3:18">
      <c r="C35" s="4"/>
      <c r="D35" s="4"/>
    </row>
    <row r="36" spans="3:18">
      <c r="C36" s="4"/>
      <c r="D36" s="4"/>
    </row>
    <row r="37" spans="3:18">
      <c r="C37" s="4"/>
      <c r="D37" s="4"/>
    </row>
    <row r="38" spans="3:18">
      <c r="C38" s="4"/>
      <c r="D38" s="4"/>
    </row>
    <row r="39" spans="3:18">
      <c r="C39" s="4"/>
      <c r="D39" s="4"/>
    </row>
    <row r="40" spans="3:18">
      <c r="C40" s="4"/>
      <c r="D40" s="4"/>
    </row>
    <row r="41" spans="3:18">
      <c r="C41" s="4"/>
      <c r="D41" s="4"/>
    </row>
    <row r="42" spans="3:18">
      <c r="C42" s="4"/>
      <c r="D42" s="4"/>
    </row>
    <row r="43" spans="3:18">
      <c r="C43" s="4"/>
      <c r="D43" s="4"/>
    </row>
    <row r="44" spans="3:18">
      <c r="C44" s="4"/>
      <c r="D44" s="4"/>
    </row>
    <row r="45" spans="3:18">
      <c r="C45" s="4"/>
      <c r="D45" s="4"/>
    </row>
    <row r="46" spans="3:18">
      <c r="C46" s="4"/>
      <c r="D46" s="4"/>
    </row>
    <row r="47" spans="3:18">
      <c r="C47" s="4"/>
      <c r="D47" s="4"/>
    </row>
    <row r="48" spans="3:18">
      <c r="C48" s="4"/>
      <c r="D48" s="4"/>
    </row>
    <row r="49" spans="3:4">
      <c r="C49" s="4"/>
      <c r="D49" s="4"/>
    </row>
    <row r="50" spans="3:4">
      <c r="C50" s="4"/>
      <c r="D50" s="4"/>
    </row>
    <row r="51" spans="3:4">
      <c r="C51" s="4"/>
      <c r="D51" s="4"/>
    </row>
    <row r="52" spans="3:4">
      <c r="C52" s="4"/>
      <c r="D52" s="4"/>
    </row>
    <row r="53" spans="3:4">
      <c r="C53" s="4"/>
      <c r="D53" s="4"/>
    </row>
    <row r="54" spans="3:4">
      <c r="C54" s="4"/>
      <c r="D54" s="4"/>
    </row>
    <row r="55" spans="3:4">
      <c r="C55" s="4"/>
      <c r="D55" s="4"/>
    </row>
    <row r="56" spans="3:4">
      <c r="C56" s="4"/>
      <c r="D56" s="4"/>
    </row>
    <row r="57" spans="3:4">
      <c r="C57" s="4"/>
      <c r="D57" s="4"/>
    </row>
    <row r="58" spans="3:4">
      <c r="C58" s="4"/>
      <c r="D58" s="4"/>
    </row>
    <row r="59" spans="3:4">
      <c r="C59" s="4"/>
      <c r="D59" s="4"/>
    </row>
    <row r="60" spans="3:4">
      <c r="C60" s="4"/>
      <c r="D60" s="4"/>
    </row>
    <row r="61" spans="3:4">
      <c r="C61" s="4"/>
      <c r="D61" s="4"/>
    </row>
    <row r="62" spans="3:4">
      <c r="C62" s="4"/>
      <c r="D62" s="4"/>
    </row>
    <row r="63" spans="3:4">
      <c r="C63" s="4"/>
      <c r="D63" s="4"/>
    </row>
    <row r="64" spans="3:4">
      <c r="C64" s="4"/>
      <c r="D64" s="4"/>
    </row>
    <row r="65" spans="3:4">
      <c r="C65" s="4"/>
      <c r="D65" s="4"/>
    </row>
    <row r="66" spans="3:4">
      <c r="C66" s="4"/>
      <c r="D66" s="4"/>
    </row>
    <row r="67" spans="3:4">
      <c r="C67" s="4"/>
      <c r="D67" s="4"/>
    </row>
    <row r="68" spans="3:4">
      <c r="C68" s="4"/>
      <c r="D68" s="4"/>
    </row>
    <row r="69" spans="3:4">
      <c r="C69" s="4"/>
      <c r="D69" s="4"/>
    </row>
    <row r="70" spans="3:4">
      <c r="C70" s="4"/>
      <c r="D70" s="4"/>
    </row>
    <row r="71" spans="3:4">
      <c r="C71" s="4"/>
      <c r="D71" s="4"/>
    </row>
    <row r="72" spans="3:4">
      <c r="C72" s="4"/>
      <c r="D72" s="4"/>
    </row>
    <row r="73" spans="3:4">
      <c r="C73" s="4"/>
      <c r="D73" s="4"/>
    </row>
    <row r="74" spans="3:4">
      <c r="C74" s="4"/>
      <c r="D74" s="4"/>
    </row>
    <row r="75" spans="3:4">
      <c r="C75" s="4"/>
      <c r="D75" s="4"/>
    </row>
  </sheetData>
  <sortState ref="A2:R32">
    <sortCondition descending="1" ref="J2:J32"/>
  </sortState>
  <conditionalFormatting sqref="Q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:Q104857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:R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:Q33">
    <cfRule type="colorScale" priority="1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2:R33">
    <cfRule type="colorScale" priority="10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2:Q3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2:R3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80" zoomScaleNormal="80" zoomScalePageLayoutView="80" workbookViewId="0"/>
  </sheetViews>
  <sheetFormatPr defaultColWidth="12.44140625" defaultRowHeight="13.8"/>
  <cols>
    <col min="1" max="1" width="15.88671875" style="3" bestFit="1" customWidth="1"/>
    <col min="2" max="2" width="11.6640625" style="3" bestFit="1" customWidth="1"/>
    <col min="3" max="3" width="7" style="3" bestFit="1" customWidth="1"/>
    <col min="4" max="4" width="7.6640625" style="3" bestFit="1" customWidth="1"/>
    <col min="5" max="5" width="15.6640625" style="3" bestFit="1" customWidth="1"/>
    <col min="6" max="6" width="12" style="3" bestFit="1" customWidth="1"/>
    <col min="7" max="7" width="7" style="3" bestFit="1" customWidth="1"/>
    <col min="8" max="8" width="8" style="3" bestFit="1" customWidth="1"/>
    <col min="9" max="9" width="16.33203125" style="3" bestFit="1" customWidth="1"/>
    <col min="10" max="10" width="17.88671875" style="3" bestFit="1" customWidth="1"/>
    <col min="11" max="11" width="7" style="3" bestFit="1" customWidth="1"/>
    <col min="12" max="12" width="8" style="3" bestFit="1" customWidth="1"/>
    <col min="13" max="13" width="15.44140625" style="3" bestFit="1" customWidth="1"/>
    <col min="14" max="14" width="18.88671875" style="3" bestFit="1" customWidth="1"/>
    <col min="15" max="15" width="7" style="3" bestFit="1" customWidth="1"/>
    <col min="16" max="16" width="8" style="3" bestFit="1" customWidth="1"/>
    <col min="17" max="17" width="30.88671875" style="3" bestFit="1" customWidth="1"/>
    <col min="18" max="18" width="5.44140625" style="3" bestFit="1" customWidth="1"/>
    <col min="19" max="19" width="20.33203125" style="3" customWidth="1"/>
    <col min="20" max="20" width="12.88671875" style="3" bestFit="1" customWidth="1"/>
    <col min="21" max="21" width="8.44140625" style="3" bestFit="1" customWidth="1"/>
    <col min="22" max="16384" width="12.44140625" style="3"/>
  </cols>
  <sheetData>
    <row r="1" spans="1:21" s="1" customFormat="1" ht="14.4" thickBot="1">
      <c r="A1" s="1" t="s">
        <v>26</v>
      </c>
      <c r="C1" s="1" t="s">
        <v>326</v>
      </c>
      <c r="D1" s="1" t="s">
        <v>0</v>
      </c>
      <c r="E1" s="1" t="s">
        <v>27</v>
      </c>
      <c r="G1" s="1" t="s">
        <v>326</v>
      </c>
      <c r="H1" s="1" t="s">
        <v>0</v>
      </c>
      <c r="I1" s="1" t="s">
        <v>28</v>
      </c>
      <c r="K1" s="1" t="s">
        <v>326</v>
      </c>
      <c r="L1" s="1" t="s">
        <v>0</v>
      </c>
      <c r="M1" s="1" t="s">
        <v>29</v>
      </c>
      <c r="O1" s="1" t="s">
        <v>326</v>
      </c>
      <c r="P1" s="1" t="s">
        <v>0</v>
      </c>
      <c r="R1" s="20"/>
      <c r="S1" s="21" t="s">
        <v>100</v>
      </c>
      <c r="T1" s="21" t="s">
        <v>99</v>
      </c>
      <c r="U1" s="21" t="s">
        <v>90</v>
      </c>
    </row>
    <row r="2" spans="1:21">
      <c r="A2" s="18" t="s">
        <v>345</v>
      </c>
      <c r="B2" s="18" t="s">
        <v>346</v>
      </c>
      <c r="C2" s="3" t="s">
        <v>331</v>
      </c>
      <c r="D2" s="3" t="s">
        <v>193</v>
      </c>
      <c r="E2" s="19" t="s">
        <v>53</v>
      </c>
      <c r="F2" s="19" t="s">
        <v>366</v>
      </c>
      <c r="G2" s="3" t="s">
        <v>190</v>
      </c>
      <c r="H2" s="3" t="s">
        <v>486</v>
      </c>
      <c r="I2" s="11" t="s">
        <v>467</v>
      </c>
      <c r="J2" s="11" t="s">
        <v>468</v>
      </c>
      <c r="K2" s="3" t="s">
        <v>335</v>
      </c>
      <c r="L2" s="3" t="s">
        <v>399</v>
      </c>
      <c r="M2" s="4" t="s">
        <v>392</v>
      </c>
      <c r="N2" s="4" t="s">
        <v>124</v>
      </c>
      <c r="O2" s="3" t="s">
        <v>228</v>
      </c>
      <c r="P2" s="3" t="s">
        <v>202</v>
      </c>
      <c r="R2" s="4" t="s">
        <v>91</v>
      </c>
      <c r="S2" s="3" t="s">
        <v>274</v>
      </c>
      <c r="T2" s="3">
        <f>INDEX(QB!$N$2:$N$86,MATCH('DK Values'!S2,QB!$C$2:$C$86,0))</f>
        <v>18.149600000000003</v>
      </c>
      <c r="U2" s="3">
        <f>INDEX(QB!$P$2:$P$86,MATCH('DK Values'!S2,QB!$C$2:$C$86,0))</f>
        <v>5600</v>
      </c>
    </row>
    <row r="3" spans="1:21">
      <c r="A3" s="4" t="s">
        <v>35</v>
      </c>
      <c r="B3" s="4" t="s">
        <v>351</v>
      </c>
      <c r="C3" s="3" t="s">
        <v>189</v>
      </c>
      <c r="D3" s="3" t="s">
        <v>201</v>
      </c>
      <c r="E3" s="4" t="s">
        <v>60</v>
      </c>
      <c r="F3" s="4" t="s">
        <v>499</v>
      </c>
      <c r="G3" s="3" t="s">
        <v>333</v>
      </c>
      <c r="H3" s="3" t="s">
        <v>214</v>
      </c>
      <c r="I3" s="19" t="s">
        <v>380</v>
      </c>
      <c r="J3" s="19" t="s">
        <v>507</v>
      </c>
      <c r="K3" s="3" t="s">
        <v>237</v>
      </c>
      <c r="L3" s="3" t="s">
        <v>397</v>
      </c>
      <c r="M3" s="4" t="s">
        <v>394</v>
      </c>
      <c r="N3" s="4" t="s">
        <v>395</v>
      </c>
      <c r="O3" s="3" t="s">
        <v>334</v>
      </c>
      <c r="P3" s="3" t="s">
        <v>194</v>
      </c>
      <c r="R3" s="4" t="s">
        <v>92</v>
      </c>
      <c r="S3" s="3" t="s">
        <v>302</v>
      </c>
      <c r="T3" s="3">
        <f>INDEX(RB!$O$2:$O$62,MATCH('DK Values'!S3,RB!$C$2:$C$62,0))</f>
        <v>18.099333333333334</v>
      </c>
      <c r="U3" s="3">
        <f>INDEX(RB!$Q$2:$Q$62,MATCH('DK Values'!S3,RB!$C$2:$C$62,0))</f>
        <v>4900</v>
      </c>
    </row>
    <row r="4" spans="1:21">
      <c r="A4" s="19" t="s">
        <v>158</v>
      </c>
      <c r="B4" s="19" t="s">
        <v>159</v>
      </c>
      <c r="C4" s="3" t="s">
        <v>194</v>
      </c>
      <c r="D4" s="3" t="s">
        <v>490</v>
      </c>
      <c r="E4" s="4" t="s">
        <v>522</v>
      </c>
      <c r="F4" s="4" t="s">
        <v>523</v>
      </c>
      <c r="G4" s="3" t="s">
        <v>202</v>
      </c>
      <c r="H4" s="3" t="s">
        <v>398</v>
      </c>
      <c r="I4" s="11" t="s">
        <v>511</v>
      </c>
      <c r="J4" s="11" t="s">
        <v>512</v>
      </c>
      <c r="K4" s="3" t="s">
        <v>214</v>
      </c>
      <c r="L4" s="3" t="s">
        <v>485</v>
      </c>
      <c r="M4" s="4" t="s">
        <v>209</v>
      </c>
      <c r="N4" s="4" t="s">
        <v>210</v>
      </c>
      <c r="O4" s="3" t="s">
        <v>203</v>
      </c>
      <c r="P4" s="3" t="s">
        <v>330</v>
      </c>
      <c r="R4" s="4" t="s">
        <v>92</v>
      </c>
      <c r="S4" s="3" t="s">
        <v>219</v>
      </c>
      <c r="T4" s="3">
        <f>INDEX(RB!$O$2:$O$62,MATCH('DK Values'!S4,RB!$C$2:$C$62,0))</f>
        <v>16.209333333333333</v>
      </c>
      <c r="U4" s="3">
        <f>INDEX(RB!$Q$2:$Q$62,MATCH('DK Values'!S4,RB!$C$2:$C$62,0))</f>
        <v>5400</v>
      </c>
    </row>
    <row r="5" spans="1:21">
      <c r="A5" s="4" t="s">
        <v>125</v>
      </c>
      <c r="B5" s="4" t="s">
        <v>126</v>
      </c>
      <c r="C5" s="3" t="s">
        <v>202</v>
      </c>
      <c r="D5" s="3" t="s">
        <v>398</v>
      </c>
      <c r="E5" s="18" t="s">
        <v>105</v>
      </c>
      <c r="F5" s="18" t="s">
        <v>54</v>
      </c>
      <c r="G5" s="3" t="s">
        <v>330</v>
      </c>
      <c r="H5" s="3" t="s">
        <v>396</v>
      </c>
      <c r="I5" s="11" t="s">
        <v>64</v>
      </c>
      <c r="J5" s="11" t="s">
        <v>66</v>
      </c>
      <c r="K5" s="3" t="s">
        <v>195</v>
      </c>
      <c r="L5" s="3" t="s">
        <v>487</v>
      </c>
      <c r="M5" s="4" t="s">
        <v>187</v>
      </c>
      <c r="N5" s="4" t="s">
        <v>54</v>
      </c>
      <c r="O5" s="3" t="s">
        <v>327</v>
      </c>
      <c r="P5" s="3" t="s">
        <v>205</v>
      </c>
      <c r="R5" s="4" t="s">
        <v>93</v>
      </c>
      <c r="S5" s="3" t="s">
        <v>285</v>
      </c>
      <c r="T5" s="3">
        <f>INDEX(WR!$M$2:$M$45,MATCH('DK Values'!S5,WR!$C$2:$C$45,0))</f>
        <v>17.02333333333333</v>
      </c>
      <c r="U5" s="3">
        <f>INDEX(WR!$O$2:$O$45,MATCH('DK Values'!S5,WR!$C$2:$C$45,0))</f>
        <v>6700</v>
      </c>
    </row>
    <row r="6" spans="1:21">
      <c r="A6" s="4" t="s">
        <v>102</v>
      </c>
      <c r="B6" s="4" t="s">
        <v>103</v>
      </c>
      <c r="C6" s="3" t="s">
        <v>197</v>
      </c>
      <c r="D6" s="3" t="s">
        <v>332</v>
      </c>
      <c r="E6" s="4" t="s">
        <v>182</v>
      </c>
      <c r="F6" s="4" t="s">
        <v>183</v>
      </c>
      <c r="G6" s="3" t="s">
        <v>214</v>
      </c>
      <c r="H6" s="3" t="s">
        <v>485</v>
      </c>
      <c r="I6" s="18" t="s">
        <v>463</v>
      </c>
      <c r="J6" s="18" t="s">
        <v>362</v>
      </c>
      <c r="K6" s="3" t="s">
        <v>224</v>
      </c>
      <c r="L6" s="3" t="s">
        <v>237</v>
      </c>
      <c r="M6" s="4" t="s">
        <v>89</v>
      </c>
      <c r="N6" s="4" t="s">
        <v>186</v>
      </c>
      <c r="O6" s="3" t="s">
        <v>330</v>
      </c>
      <c r="P6" s="3" t="s">
        <v>396</v>
      </c>
      <c r="R6" s="4" t="s">
        <v>93</v>
      </c>
      <c r="S6" s="3" t="s">
        <v>235</v>
      </c>
      <c r="T6" s="3">
        <f>INDEX(WR!$M$2:$M$45,MATCH('DK Values'!S6,WR!$C$2:$C$45,0))</f>
        <v>18.997333333333334</v>
      </c>
      <c r="U6" s="3">
        <f>INDEX(WR!$O$2:$O$45,MATCH('DK Values'!S6,WR!$C$2:$C$45,0))</f>
        <v>7600</v>
      </c>
    </row>
    <row r="7" spans="1:21">
      <c r="A7" s="4" t="s">
        <v>343</v>
      </c>
      <c r="B7" s="4" t="s">
        <v>344</v>
      </c>
      <c r="C7" s="3" t="s">
        <v>239</v>
      </c>
      <c r="D7" s="3" t="s">
        <v>190</v>
      </c>
      <c r="E7" s="19" t="s">
        <v>110</v>
      </c>
      <c r="F7" s="19" t="s">
        <v>111</v>
      </c>
      <c r="G7" s="3" t="s">
        <v>193</v>
      </c>
      <c r="H7" s="3" t="s">
        <v>204</v>
      </c>
      <c r="I7" s="22" t="s">
        <v>502</v>
      </c>
      <c r="J7" s="22" t="s">
        <v>503</v>
      </c>
      <c r="K7" s="3" t="s">
        <v>332</v>
      </c>
      <c r="L7" s="3" t="s">
        <v>337</v>
      </c>
      <c r="M7" s="18" t="s">
        <v>171</v>
      </c>
      <c r="N7" s="18" t="s">
        <v>208</v>
      </c>
      <c r="O7" s="3" t="s">
        <v>202</v>
      </c>
      <c r="P7" s="3" t="s">
        <v>398</v>
      </c>
      <c r="R7" s="4" t="s">
        <v>93</v>
      </c>
      <c r="S7" s="3" t="s">
        <v>218</v>
      </c>
      <c r="T7" s="3">
        <f>INDEX(WR!$M$2:$M$45,MATCH('DK Values'!S7,WR!$C$2:$C$45,0))</f>
        <v>18.722666666666665</v>
      </c>
      <c r="U7" s="3">
        <f>INDEX(WR!$O$2:$O$45,MATCH('DK Values'!S7,WR!$C$2:$C$45,0))</f>
        <v>7400</v>
      </c>
    </row>
    <row r="8" spans="1:21">
      <c r="A8" s="4" t="s">
        <v>33</v>
      </c>
      <c r="B8" s="4" t="s">
        <v>34</v>
      </c>
      <c r="C8" s="3" t="s">
        <v>196</v>
      </c>
      <c r="D8" s="3" t="s">
        <v>335</v>
      </c>
      <c r="E8" s="19" t="s">
        <v>358</v>
      </c>
      <c r="F8" s="19" t="s">
        <v>57</v>
      </c>
      <c r="G8" s="3" t="s">
        <v>327</v>
      </c>
      <c r="H8" s="3" t="s">
        <v>205</v>
      </c>
      <c r="I8" s="11" t="s">
        <v>136</v>
      </c>
      <c r="J8" s="11" t="s">
        <v>137</v>
      </c>
      <c r="K8" s="3" t="s">
        <v>201</v>
      </c>
      <c r="L8" s="3" t="s">
        <v>489</v>
      </c>
      <c r="M8" s="19" t="s">
        <v>89</v>
      </c>
      <c r="N8" s="19" t="s">
        <v>192</v>
      </c>
      <c r="O8" s="3" t="s">
        <v>331</v>
      </c>
      <c r="P8" s="3" t="s">
        <v>193</v>
      </c>
      <c r="Q8" s="12"/>
      <c r="R8" s="4" t="s">
        <v>94</v>
      </c>
      <c r="S8" s="3" t="s">
        <v>323</v>
      </c>
      <c r="T8" s="3">
        <f>INDEX(TE!$N$2:$N$54,MATCH('DK Values'!S8,TE!$C$2:$C$54,0))</f>
        <v>9.636333333333333</v>
      </c>
      <c r="U8" s="3">
        <f>INDEX(TE!$P$2:$P$54,MATCH('DK Values'!S8,TE!$C$2:$C$54,0))</f>
        <v>3300</v>
      </c>
    </row>
    <row r="9" spans="1:21">
      <c r="A9" s="19" t="s">
        <v>123</v>
      </c>
      <c r="B9" s="19" t="s">
        <v>124</v>
      </c>
      <c r="C9" s="3" t="s">
        <v>228</v>
      </c>
      <c r="D9" s="3" t="s">
        <v>202</v>
      </c>
      <c r="E9" s="4" t="s">
        <v>165</v>
      </c>
      <c r="F9" s="4" t="s">
        <v>529</v>
      </c>
      <c r="G9" s="3" t="s">
        <v>331</v>
      </c>
      <c r="H9" s="3" t="s">
        <v>193</v>
      </c>
      <c r="I9" s="4" t="s">
        <v>517</v>
      </c>
      <c r="J9" s="4" t="s">
        <v>518</v>
      </c>
      <c r="K9" s="3" t="s">
        <v>333</v>
      </c>
      <c r="L9" s="3" t="s">
        <v>214</v>
      </c>
      <c r="M9" s="19" t="s">
        <v>483</v>
      </c>
      <c r="N9" s="19" t="s">
        <v>484</v>
      </c>
      <c r="O9" s="3" t="s">
        <v>205</v>
      </c>
      <c r="P9" s="3" t="s">
        <v>400</v>
      </c>
      <c r="Q9" s="4"/>
      <c r="R9" s="4" t="s">
        <v>93</v>
      </c>
      <c r="S9" s="3" t="s">
        <v>231</v>
      </c>
      <c r="T9" s="3">
        <f>IF(R9="WR",INDEX(WR!$M$2:$M$45,MATCH('DK Values'!S9,WR!$C$2:$C$45,0)),IF(R9="RB",INDEX(RB!$O$2:$O$62,MATCH('DK Values'!S9,RB!$C$2:$C$62,0)),IF(R9="TE",INDEX(TE!$N$2:$N$54,MATCH('DK Values'!S9,TE!$C$2:$C$54,0)),0)))</f>
        <v>17.070999999999998</v>
      </c>
      <c r="U9" s="3">
        <f>IF(R9="WR",INDEX(WR!$O$2:$O$45,MATCH('DK Values'!S9,WR!$C$2:$C$45,0)),IF(R9="RB",INDEX(RB!$Q$2:$Q$62,MATCH('DK Values'!S9,RB!$C$2:$C$62,0)),IF(R9="TE",INDEX(TE!$P$2:$P$54,MATCH('DK Values'!S9,TE!$C$2:$C$54,0)),0)))</f>
        <v>6700</v>
      </c>
    </row>
    <row r="10" spans="1:21">
      <c r="A10" s="4" t="s">
        <v>347</v>
      </c>
      <c r="B10" s="4" t="s">
        <v>348</v>
      </c>
      <c r="C10" s="3" t="s">
        <v>333</v>
      </c>
      <c r="D10" s="3" t="s">
        <v>214</v>
      </c>
      <c r="E10" s="4" t="s">
        <v>457</v>
      </c>
      <c r="F10" s="4" t="s">
        <v>138</v>
      </c>
      <c r="G10" s="3" t="s">
        <v>237</v>
      </c>
      <c r="H10" s="3" t="s">
        <v>397</v>
      </c>
      <c r="I10" s="11" t="s">
        <v>373</v>
      </c>
      <c r="J10" s="11" t="s">
        <v>374</v>
      </c>
      <c r="K10" s="3" t="s">
        <v>228</v>
      </c>
      <c r="L10" s="3" t="s">
        <v>202</v>
      </c>
      <c r="M10" s="18" t="s">
        <v>390</v>
      </c>
      <c r="N10" s="18" t="s">
        <v>391</v>
      </c>
      <c r="O10" s="3" t="s">
        <v>239</v>
      </c>
      <c r="P10" s="3" t="s">
        <v>190</v>
      </c>
      <c r="R10" s="4" t="s">
        <v>95</v>
      </c>
    </row>
    <row r="11" spans="1:21">
      <c r="A11" s="4" t="s">
        <v>339</v>
      </c>
      <c r="B11" s="4" t="s">
        <v>340</v>
      </c>
      <c r="C11" s="3" t="s">
        <v>335</v>
      </c>
      <c r="D11" s="3" t="s">
        <v>399</v>
      </c>
      <c r="E11" s="4" t="s">
        <v>148</v>
      </c>
      <c r="F11" s="4" t="s">
        <v>531</v>
      </c>
      <c r="G11" s="3" t="s">
        <v>193</v>
      </c>
      <c r="H11" s="3" t="s">
        <v>204</v>
      </c>
      <c r="I11" s="18" t="s">
        <v>171</v>
      </c>
      <c r="J11" s="18" t="s">
        <v>172</v>
      </c>
      <c r="K11" s="3" t="s">
        <v>189</v>
      </c>
      <c r="L11" s="3" t="s">
        <v>201</v>
      </c>
      <c r="M11" s="18" t="s">
        <v>181</v>
      </c>
      <c r="N11" s="18" t="s">
        <v>393</v>
      </c>
      <c r="O11" s="3" t="s">
        <v>193</v>
      </c>
      <c r="P11" s="3" t="s">
        <v>204</v>
      </c>
    </row>
    <row r="12" spans="1:21">
      <c r="A12" s="4" t="s">
        <v>160</v>
      </c>
      <c r="B12" s="4" t="s">
        <v>161</v>
      </c>
      <c r="C12" s="3" t="s">
        <v>334</v>
      </c>
      <c r="D12" s="3" t="s">
        <v>194</v>
      </c>
      <c r="E12" s="4" t="s">
        <v>359</v>
      </c>
      <c r="F12" s="4" t="s">
        <v>360</v>
      </c>
      <c r="G12" s="3" t="s">
        <v>194</v>
      </c>
      <c r="H12" s="3" t="s">
        <v>490</v>
      </c>
      <c r="I12" s="11" t="s">
        <v>459</v>
      </c>
      <c r="J12" s="11" t="s">
        <v>460</v>
      </c>
      <c r="K12" s="3" t="s">
        <v>335</v>
      </c>
      <c r="L12" s="3" t="s">
        <v>399</v>
      </c>
      <c r="M12" s="4" t="s">
        <v>73</v>
      </c>
      <c r="N12" s="4" t="s">
        <v>74</v>
      </c>
      <c r="O12" s="3" t="s">
        <v>215</v>
      </c>
      <c r="P12" s="3" t="s">
        <v>213</v>
      </c>
      <c r="S12" s="4" t="s">
        <v>101</v>
      </c>
      <c r="T12" s="3">
        <f>SUM(T2:T10)</f>
        <v>133.90893333333332</v>
      </c>
      <c r="U12" s="3">
        <f>SUM(U2:U10)</f>
        <v>47600</v>
      </c>
    </row>
    <row r="13" spans="1:21">
      <c r="A13" s="4" t="s">
        <v>354</v>
      </c>
      <c r="B13" s="4" t="s">
        <v>198</v>
      </c>
      <c r="C13" s="3" t="s">
        <v>201</v>
      </c>
      <c r="D13" s="3" t="s">
        <v>489</v>
      </c>
      <c r="E13" s="4" t="s">
        <v>32</v>
      </c>
      <c r="F13" s="4" t="s">
        <v>68</v>
      </c>
      <c r="G13" s="3" t="s">
        <v>331</v>
      </c>
      <c r="H13" s="3" t="s">
        <v>193</v>
      </c>
      <c r="I13" s="11" t="s">
        <v>504</v>
      </c>
      <c r="J13" s="11" t="s">
        <v>505</v>
      </c>
      <c r="K13" s="3" t="s">
        <v>193</v>
      </c>
      <c r="L13" s="3" t="s">
        <v>204</v>
      </c>
      <c r="M13" s="4" t="s">
        <v>139</v>
      </c>
      <c r="N13" s="4" t="s">
        <v>140</v>
      </c>
      <c r="O13" s="3" t="s">
        <v>213</v>
      </c>
      <c r="P13" s="3" t="s">
        <v>488</v>
      </c>
      <c r="T13" s="4" t="s">
        <v>96</v>
      </c>
      <c r="U13" s="3">
        <v>50000</v>
      </c>
    </row>
    <row r="14" spans="1:21">
      <c r="A14" s="4" t="s">
        <v>120</v>
      </c>
      <c r="B14" s="4" t="s">
        <v>121</v>
      </c>
      <c r="C14" s="3" t="s">
        <v>213</v>
      </c>
      <c r="D14" s="3" t="s">
        <v>488</v>
      </c>
      <c r="E14" s="4" t="s">
        <v>451</v>
      </c>
      <c r="F14" s="4" t="s">
        <v>452</v>
      </c>
      <c r="G14" s="3" t="s">
        <v>237</v>
      </c>
      <c r="H14" s="3" t="s">
        <v>397</v>
      </c>
      <c r="I14" s="11" t="s">
        <v>47</v>
      </c>
      <c r="J14" s="11" t="s">
        <v>114</v>
      </c>
      <c r="K14" s="3" t="s">
        <v>232</v>
      </c>
      <c r="L14" s="3" t="s">
        <v>491</v>
      </c>
      <c r="M14" s="18" t="s">
        <v>206</v>
      </c>
      <c r="N14" s="18" t="s">
        <v>207</v>
      </c>
      <c r="O14" s="3" t="s">
        <v>328</v>
      </c>
      <c r="P14" s="3" t="s">
        <v>232</v>
      </c>
      <c r="T14" s="4" t="s">
        <v>97</v>
      </c>
      <c r="U14" s="3">
        <f>U13-U12</f>
        <v>2400</v>
      </c>
    </row>
    <row r="15" spans="1:21">
      <c r="A15" s="4" t="s">
        <v>35</v>
      </c>
      <c r="B15" s="4" t="s">
        <v>104</v>
      </c>
      <c r="C15" s="3" t="s">
        <v>330</v>
      </c>
      <c r="D15" s="3" t="s">
        <v>396</v>
      </c>
      <c r="E15" s="4" t="s">
        <v>47</v>
      </c>
      <c r="F15" s="4" t="s">
        <v>498</v>
      </c>
      <c r="G15" s="3" t="s">
        <v>213</v>
      </c>
      <c r="H15" s="3" t="s">
        <v>488</v>
      </c>
      <c r="I15" s="4" t="s">
        <v>525</v>
      </c>
      <c r="J15" s="4" t="s">
        <v>526</v>
      </c>
      <c r="K15" s="3" t="s">
        <v>201</v>
      </c>
      <c r="L15" s="3" t="s">
        <v>489</v>
      </c>
      <c r="M15" s="4" t="s">
        <v>175</v>
      </c>
      <c r="N15" s="4" t="s">
        <v>176</v>
      </c>
      <c r="O15" s="3" t="s">
        <v>333</v>
      </c>
      <c r="P15" s="3" t="s">
        <v>214</v>
      </c>
    </row>
    <row r="16" spans="1:21">
      <c r="A16" s="4" t="s">
        <v>211</v>
      </c>
      <c r="B16" s="4" t="s">
        <v>212</v>
      </c>
      <c r="C16" s="3" t="s">
        <v>214</v>
      </c>
      <c r="D16" s="3" t="s">
        <v>485</v>
      </c>
      <c r="E16" s="19" t="s">
        <v>46</v>
      </c>
      <c r="F16" s="19" t="s">
        <v>164</v>
      </c>
      <c r="G16" s="3" t="s">
        <v>334</v>
      </c>
      <c r="H16" s="3" t="s">
        <v>194</v>
      </c>
      <c r="I16" s="18" t="s">
        <v>64</v>
      </c>
      <c r="J16" s="18" t="s">
        <v>466</v>
      </c>
      <c r="K16" s="3" t="s">
        <v>197</v>
      </c>
      <c r="L16" s="3" t="s">
        <v>332</v>
      </c>
      <c r="M16" s="4" t="s">
        <v>516</v>
      </c>
      <c r="N16" s="4" t="s">
        <v>55</v>
      </c>
      <c r="O16" s="3" t="s">
        <v>194</v>
      </c>
      <c r="P16" s="3" t="s">
        <v>490</v>
      </c>
      <c r="Q16" s="4" t="s">
        <v>83</v>
      </c>
    </row>
    <row r="17" spans="5:17">
      <c r="E17" s="19" t="s">
        <v>496</v>
      </c>
      <c r="F17" s="19" t="s">
        <v>497</v>
      </c>
      <c r="G17" s="3" t="s">
        <v>215</v>
      </c>
      <c r="H17" s="3" t="s">
        <v>213</v>
      </c>
      <c r="I17" s="11" t="s">
        <v>464</v>
      </c>
      <c r="J17" s="11" t="s">
        <v>465</v>
      </c>
      <c r="K17" s="3" t="s">
        <v>334</v>
      </c>
      <c r="L17" s="3" t="s">
        <v>194</v>
      </c>
      <c r="Q17" s="17" t="s">
        <v>84</v>
      </c>
    </row>
    <row r="18" spans="5:17">
      <c r="E18" s="4" t="s">
        <v>162</v>
      </c>
      <c r="F18" s="4" t="s">
        <v>163</v>
      </c>
      <c r="G18" s="3" t="s">
        <v>196</v>
      </c>
      <c r="H18" s="3" t="s">
        <v>335</v>
      </c>
      <c r="I18" s="18" t="s">
        <v>132</v>
      </c>
      <c r="J18" s="18" t="s">
        <v>133</v>
      </c>
      <c r="K18" s="3" t="s">
        <v>213</v>
      </c>
      <c r="L18" s="3" t="s">
        <v>488</v>
      </c>
      <c r="Q18" s="18" t="s">
        <v>85</v>
      </c>
    </row>
    <row r="19" spans="5:17">
      <c r="E19" s="18" t="s">
        <v>167</v>
      </c>
      <c r="F19" s="18" t="s">
        <v>168</v>
      </c>
      <c r="G19" s="3" t="s">
        <v>203</v>
      </c>
      <c r="H19" s="3" t="s">
        <v>330</v>
      </c>
      <c r="I19" s="4" t="s">
        <v>387</v>
      </c>
      <c r="J19" s="4" t="s">
        <v>532</v>
      </c>
      <c r="K19" s="3" t="s">
        <v>329</v>
      </c>
      <c r="L19" s="3" t="s">
        <v>195</v>
      </c>
      <c r="Q19" s="19" t="s">
        <v>86</v>
      </c>
    </row>
    <row r="20" spans="5:17">
      <c r="E20" s="4" t="s">
        <v>500</v>
      </c>
      <c r="F20" s="4" t="s">
        <v>501</v>
      </c>
      <c r="G20" s="3" t="s">
        <v>232</v>
      </c>
      <c r="H20" s="3" t="s">
        <v>491</v>
      </c>
      <c r="I20" s="11" t="s">
        <v>472</v>
      </c>
      <c r="J20" s="11" t="s">
        <v>115</v>
      </c>
      <c r="K20" s="3" t="s">
        <v>330</v>
      </c>
      <c r="L20" s="3" t="s">
        <v>396</v>
      </c>
    </row>
    <row r="21" spans="5:17">
      <c r="E21" s="4" t="s">
        <v>44</v>
      </c>
      <c r="F21" s="4" t="s">
        <v>513</v>
      </c>
      <c r="G21" s="3" t="s">
        <v>239</v>
      </c>
      <c r="H21" s="3" t="s">
        <v>190</v>
      </c>
      <c r="I21" s="18" t="s">
        <v>129</v>
      </c>
      <c r="J21" s="18" t="s">
        <v>130</v>
      </c>
      <c r="K21" s="3" t="s">
        <v>228</v>
      </c>
      <c r="L21" s="3" t="s">
        <v>202</v>
      </c>
    </row>
    <row r="22" spans="5:17">
      <c r="E22" s="4" t="s">
        <v>35</v>
      </c>
      <c r="F22" s="4" t="s">
        <v>368</v>
      </c>
      <c r="G22" s="3" t="s">
        <v>203</v>
      </c>
      <c r="H22" s="3" t="s">
        <v>330</v>
      </c>
      <c r="I22" s="18" t="s">
        <v>375</v>
      </c>
      <c r="J22" s="18" t="s">
        <v>379</v>
      </c>
      <c r="K22" s="3" t="s">
        <v>194</v>
      </c>
      <c r="L22" s="3" t="s">
        <v>490</v>
      </c>
    </row>
    <row r="23" spans="5:17">
      <c r="E23" s="4" t="s">
        <v>470</v>
      </c>
      <c r="F23" s="4" t="s">
        <v>49</v>
      </c>
      <c r="G23" s="3" t="s">
        <v>205</v>
      </c>
      <c r="H23" s="3" t="s">
        <v>400</v>
      </c>
      <c r="I23" s="18" t="s">
        <v>72</v>
      </c>
      <c r="J23" s="18" t="s">
        <v>55</v>
      </c>
      <c r="K23" s="3" t="s">
        <v>328</v>
      </c>
      <c r="L23" s="3" t="s">
        <v>232</v>
      </c>
    </row>
    <row r="24" spans="5:17">
      <c r="E24" s="4" t="s">
        <v>184</v>
      </c>
      <c r="F24" s="4" t="s">
        <v>191</v>
      </c>
      <c r="G24" s="3" t="s">
        <v>239</v>
      </c>
      <c r="H24" s="3" t="s">
        <v>190</v>
      </c>
      <c r="I24" s="11" t="s">
        <v>135</v>
      </c>
      <c r="J24" s="11" t="s">
        <v>71</v>
      </c>
      <c r="K24" s="3" t="s">
        <v>202</v>
      </c>
      <c r="L24" s="3" t="s">
        <v>398</v>
      </c>
    </row>
    <row r="25" spans="5:17">
      <c r="E25" s="4" t="s">
        <v>165</v>
      </c>
      <c r="F25" s="4" t="s">
        <v>166</v>
      </c>
      <c r="G25" s="3" t="s">
        <v>189</v>
      </c>
      <c r="H25" s="3" t="s">
        <v>201</v>
      </c>
      <c r="I25" s="18" t="s">
        <v>131</v>
      </c>
      <c r="J25" s="18" t="s">
        <v>87</v>
      </c>
      <c r="K25" s="3" t="s">
        <v>196</v>
      </c>
      <c r="L25" s="3" t="s">
        <v>335</v>
      </c>
    </row>
    <row r="26" spans="5:17">
      <c r="E26" s="4" t="s">
        <v>169</v>
      </c>
      <c r="F26" s="4" t="s">
        <v>168</v>
      </c>
      <c r="G26" s="3" t="s">
        <v>197</v>
      </c>
      <c r="H26" s="3" t="s">
        <v>332</v>
      </c>
      <c r="I26" s="11" t="s">
        <v>143</v>
      </c>
      <c r="J26" s="11" t="s">
        <v>144</v>
      </c>
      <c r="K26" s="3" t="s">
        <v>331</v>
      </c>
      <c r="L26" s="3" t="s">
        <v>193</v>
      </c>
    </row>
    <row r="27" spans="5:17">
      <c r="I27" s="4"/>
      <c r="J27" s="4"/>
    </row>
  </sheetData>
  <pageMargins left="0.7" right="0.7" top="0.75" bottom="0.75" header="0.3" footer="0.3"/>
  <pageSetup orientation="portrait" horizontalDpi="4294967294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80" zoomScaleNormal="80" zoomScalePageLayoutView="80" workbookViewId="0"/>
  </sheetViews>
  <sheetFormatPr defaultColWidth="12.44140625" defaultRowHeight="13.8"/>
  <cols>
    <col min="1" max="1" width="13.44140625" style="3" bestFit="1" customWidth="1"/>
    <col min="2" max="2" width="11.6640625" style="3" bestFit="1" customWidth="1"/>
    <col min="3" max="3" width="7" style="3" bestFit="1" customWidth="1"/>
    <col min="4" max="4" width="8" style="3" bestFit="1" customWidth="1"/>
    <col min="5" max="5" width="15.109375" style="3" bestFit="1" customWidth="1"/>
    <col min="6" max="6" width="11.5546875" style="3" bestFit="1" customWidth="1"/>
    <col min="7" max="7" width="7" style="3" bestFit="1" customWidth="1"/>
    <col min="8" max="8" width="8" style="3" bestFit="1" customWidth="1"/>
    <col min="9" max="9" width="13.5546875" style="3" bestFit="1" customWidth="1"/>
    <col min="10" max="10" width="13.44140625" style="3" bestFit="1" customWidth="1"/>
    <col min="11" max="11" width="7" style="3" bestFit="1" customWidth="1"/>
    <col min="12" max="12" width="8" style="3" bestFit="1" customWidth="1"/>
    <col min="13" max="13" width="12.88671875" style="3" bestFit="1" customWidth="1"/>
    <col min="14" max="14" width="13.44140625" style="3" bestFit="1" customWidth="1"/>
    <col min="15" max="15" width="7" style="3" bestFit="1" customWidth="1"/>
    <col min="16" max="16" width="8" style="3" bestFit="1" customWidth="1"/>
    <col min="17" max="17" width="30.109375" style="3" customWidth="1"/>
    <col min="18" max="18" width="4.88671875" style="3" bestFit="1" customWidth="1"/>
    <col min="19" max="19" width="19.33203125" style="3" bestFit="1" customWidth="1"/>
    <col min="20" max="20" width="13" style="3" bestFit="1" customWidth="1"/>
    <col min="21" max="21" width="8.44140625" style="3" bestFit="1" customWidth="1"/>
    <col min="22" max="16384" width="12.44140625" style="3"/>
  </cols>
  <sheetData>
    <row r="1" spans="1:21" s="1" customFormat="1" ht="14.4" thickBot="1">
      <c r="A1" s="1" t="s">
        <v>22</v>
      </c>
      <c r="C1" s="1" t="s">
        <v>326</v>
      </c>
      <c r="D1" s="1" t="s">
        <v>0</v>
      </c>
      <c r="E1" s="1" t="s">
        <v>23</v>
      </c>
      <c r="G1" s="1" t="s">
        <v>326</v>
      </c>
      <c r="H1" s="1" t="s">
        <v>0</v>
      </c>
      <c r="I1" s="1" t="s">
        <v>24</v>
      </c>
      <c r="K1" s="1" t="s">
        <v>326</v>
      </c>
      <c r="L1" s="1" t="s">
        <v>0</v>
      </c>
      <c r="M1" s="1" t="s">
        <v>25</v>
      </c>
      <c r="O1" s="1" t="s">
        <v>326</v>
      </c>
      <c r="P1" s="1" t="s">
        <v>0</v>
      </c>
      <c r="R1" s="20"/>
      <c r="S1" s="21" t="s">
        <v>100</v>
      </c>
      <c r="T1" s="21" t="s">
        <v>99</v>
      </c>
      <c r="U1" s="21" t="s">
        <v>90</v>
      </c>
    </row>
    <row r="2" spans="1:21">
      <c r="A2" s="4" t="s">
        <v>345</v>
      </c>
      <c r="B2" s="4" t="s">
        <v>346</v>
      </c>
      <c r="C2" s="3" t="s">
        <v>331</v>
      </c>
      <c r="D2" s="3" t="s">
        <v>193</v>
      </c>
      <c r="E2" s="19" t="s">
        <v>358</v>
      </c>
      <c r="F2" s="19" t="s">
        <v>57</v>
      </c>
      <c r="G2" s="3" t="s">
        <v>327</v>
      </c>
      <c r="H2" s="3" t="s">
        <v>205</v>
      </c>
      <c r="I2" s="19" t="s">
        <v>369</v>
      </c>
      <c r="J2" s="19" t="s">
        <v>370</v>
      </c>
      <c r="K2" s="3" t="s">
        <v>237</v>
      </c>
      <c r="L2" s="3" t="s">
        <v>397</v>
      </c>
      <c r="M2" s="19" t="s">
        <v>141</v>
      </c>
      <c r="N2" s="19" t="s">
        <v>142</v>
      </c>
      <c r="O2" s="3" t="s">
        <v>237</v>
      </c>
      <c r="P2" s="3" t="s">
        <v>397</v>
      </c>
      <c r="R2" s="4" t="s">
        <v>91</v>
      </c>
      <c r="S2" s="3" t="s">
        <v>274</v>
      </c>
      <c r="T2" s="3">
        <f>INDEX(QB!$M$2:$M$91,MATCH('FD Values'!S2,QB!$C$2:$C$91,0))</f>
        <v>18.149600000000003</v>
      </c>
      <c r="U2" s="3">
        <f>INDEX(QB!$O$2:$O$91,MATCH('FD Values'!S2,QB!$C$2:$C$91,0))</f>
        <v>7800</v>
      </c>
    </row>
    <row r="3" spans="1:21">
      <c r="A3" s="19" t="s">
        <v>154</v>
      </c>
      <c r="B3" s="19" t="s">
        <v>155</v>
      </c>
      <c r="C3" s="3" t="s">
        <v>237</v>
      </c>
      <c r="D3" s="3" t="s">
        <v>397</v>
      </c>
      <c r="E3" s="19" t="s">
        <v>53</v>
      </c>
      <c r="F3" s="19" t="s">
        <v>366</v>
      </c>
      <c r="G3" s="3" t="s">
        <v>190</v>
      </c>
      <c r="H3" s="3" t="s">
        <v>486</v>
      </c>
      <c r="I3" s="19" t="s">
        <v>132</v>
      </c>
      <c r="J3" s="19" t="s">
        <v>133</v>
      </c>
      <c r="K3" s="3" t="s">
        <v>213</v>
      </c>
      <c r="L3" s="3" t="s">
        <v>488</v>
      </c>
      <c r="M3" s="19" t="s">
        <v>387</v>
      </c>
      <c r="N3" s="19" t="s">
        <v>388</v>
      </c>
      <c r="O3" s="3" t="s">
        <v>196</v>
      </c>
      <c r="P3" s="3" t="s">
        <v>335</v>
      </c>
      <c r="R3" s="4" t="s">
        <v>92</v>
      </c>
      <c r="S3" s="3" t="s">
        <v>290</v>
      </c>
      <c r="T3" s="3">
        <f>INDEX(RB!$N$2:$N$67,MATCH('FD Values'!S3,RB!$C$2:$C$67,0))</f>
        <v>17.733333333333334</v>
      </c>
      <c r="U3" s="3">
        <f>INDEX(RB!$P$2:$P$67,MATCH('FD Values'!S3,RB!$C$2:$C$67,0))</f>
        <v>7600</v>
      </c>
    </row>
    <row r="4" spans="1:21">
      <c r="A4" s="19" t="s">
        <v>123</v>
      </c>
      <c r="B4" s="19" t="s">
        <v>124</v>
      </c>
      <c r="C4" s="3" t="s">
        <v>228</v>
      </c>
      <c r="D4" s="3" t="s">
        <v>202</v>
      </c>
      <c r="E4" s="19" t="s">
        <v>110</v>
      </c>
      <c r="F4" s="19" t="s">
        <v>111</v>
      </c>
      <c r="G4" s="3" t="s">
        <v>193</v>
      </c>
      <c r="H4" s="3" t="s">
        <v>204</v>
      </c>
      <c r="I4" s="19" t="s">
        <v>64</v>
      </c>
      <c r="J4" s="19" t="s">
        <v>466</v>
      </c>
      <c r="K4" s="3" t="s">
        <v>197</v>
      </c>
      <c r="L4" s="3" t="s">
        <v>332</v>
      </c>
      <c r="M4" s="19" t="s">
        <v>67</v>
      </c>
      <c r="N4" s="19" t="s">
        <v>188</v>
      </c>
      <c r="O4" s="3" t="s">
        <v>214</v>
      </c>
      <c r="P4" s="3" t="s">
        <v>485</v>
      </c>
      <c r="R4" s="4" t="s">
        <v>92</v>
      </c>
      <c r="S4" s="3" t="s">
        <v>302</v>
      </c>
      <c r="T4" s="3">
        <f>INDEX(RB!$N$2:$N$67,MATCH('FD Values'!S4,RB!$C$2:$C$67,0))</f>
        <v>16.269333333333332</v>
      </c>
      <c r="U4" s="3">
        <f>INDEX(RB!$P$2:$P$67,MATCH('FD Values'!S4,RB!$C$2:$C$67,0))</f>
        <v>7000</v>
      </c>
    </row>
    <row r="5" spans="1:21">
      <c r="A5" s="4" t="s">
        <v>125</v>
      </c>
      <c r="B5" s="4" t="s">
        <v>126</v>
      </c>
      <c r="C5" s="3" t="s">
        <v>202</v>
      </c>
      <c r="D5" s="3" t="s">
        <v>398</v>
      </c>
      <c r="E5" s="19" t="s">
        <v>46</v>
      </c>
      <c r="F5" s="19" t="s">
        <v>164</v>
      </c>
      <c r="G5" s="3" t="s">
        <v>334</v>
      </c>
      <c r="H5" s="3" t="s">
        <v>194</v>
      </c>
      <c r="I5" s="19" t="s">
        <v>72</v>
      </c>
      <c r="J5" s="19" t="s">
        <v>55</v>
      </c>
      <c r="K5" s="3" t="s">
        <v>328</v>
      </c>
      <c r="L5" s="3" t="s">
        <v>232</v>
      </c>
      <c r="M5" s="4" t="s">
        <v>139</v>
      </c>
      <c r="N5" s="4" t="s">
        <v>140</v>
      </c>
      <c r="O5" s="3" t="s">
        <v>213</v>
      </c>
      <c r="P5" s="3" t="s">
        <v>488</v>
      </c>
      <c r="R5" s="4" t="s">
        <v>93</v>
      </c>
      <c r="S5" s="3" t="s">
        <v>261</v>
      </c>
      <c r="T5" s="3">
        <f>INDEX(WR!$L$2:$L$61,MATCH('FD Values'!S5,WR!$C$2:$C$61,0))</f>
        <v>16.182666666666666</v>
      </c>
      <c r="U5" s="3">
        <f>INDEX(WR!$N$2:$N$61,MATCH('FD Values'!S5,WR!$C$2:$C$61,0))</f>
        <v>8000</v>
      </c>
    </row>
    <row r="6" spans="1:21">
      <c r="A6" s="4" t="s">
        <v>33</v>
      </c>
      <c r="B6" s="4" t="s">
        <v>34</v>
      </c>
      <c r="C6" s="3" t="s">
        <v>196</v>
      </c>
      <c r="D6" s="3" t="s">
        <v>335</v>
      </c>
      <c r="E6" s="19" t="s">
        <v>496</v>
      </c>
      <c r="F6" s="19" t="s">
        <v>497</v>
      </c>
      <c r="G6" s="3" t="s">
        <v>215</v>
      </c>
      <c r="H6" s="3" t="s">
        <v>213</v>
      </c>
      <c r="I6" s="19" t="s">
        <v>131</v>
      </c>
      <c r="J6" s="19" t="s">
        <v>87</v>
      </c>
      <c r="K6" s="3" t="s">
        <v>196</v>
      </c>
      <c r="L6" s="3" t="s">
        <v>335</v>
      </c>
      <c r="M6" s="4" t="s">
        <v>89</v>
      </c>
      <c r="N6" s="4" t="s">
        <v>192</v>
      </c>
      <c r="O6" s="3" t="s">
        <v>331</v>
      </c>
      <c r="P6" s="3" t="s">
        <v>193</v>
      </c>
      <c r="R6" s="4" t="s">
        <v>93</v>
      </c>
      <c r="S6" s="3" t="s">
        <v>285</v>
      </c>
      <c r="T6" s="3">
        <f>INDEX(WR!$L$2:$L$61,MATCH('FD Values'!S6,WR!$C$2:$C$61,0))</f>
        <v>14.209999999999997</v>
      </c>
      <c r="U6" s="3">
        <f>INDEX(WR!$N$2:$N$61,MATCH('FD Values'!S6,WR!$C$2:$C$61,0))</f>
        <v>7500</v>
      </c>
    </row>
    <row r="7" spans="1:21">
      <c r="A7" s="4" t="s">
        <v>211</v>
      </c>
      <c r="B7" s="4" t="s">
        <v>212</v>
      </c>
      <c r="C7" s="3" t="s">
        <v>214</v>
      </c>
      <c r="D7" s="3" t="s">
        <v>485</v>
      </c>
      <c r="E7" s="4" t="s">
        <v>165</v>
      </c>
      <c r="F7" s="4" t="s">
        <v>166</v>
      </c>
      <c r="G7" s="3" t="s">
        <v>189</v>
      </c>
      <c r="H7" s="3" t="s">
        <v>201</v>
      </c>
      <c r="I7" s="19" t="s">
        <v>145</v>
      </c>
      <c r="J7" s="19" t="s">
        <v>146</v>
      </c>
      <c r="K7" s="3" t="s">
        <v>335</v>
      </c>
      <c r="L7" s="3" t="s">
        <v>399</v>
      </c>
      <c r="M7" s="18" t="s">
        <v>483</v>
      </c>
      <c r="N7" s="18" t="s">
        <v>484</v>
      </c>
      <c r="O7" s="3" t="s">
        <v>205</v>
      </c>
      <c r="P7" s="3" t="s">
        <v>400</v>
      </c>
      <c r="R7" s="4" t="s">
        <v>93</v>
      </c>
      <c r="S7" s="3" t="s">
        <v>434</v>
      </c>
      <c r="T7" s="3">
        <f>INDEX(WR!$L$2:$L$61,MATCH('FD Values'!S7,WR!$C$2:$C$61,0))</f>
        <v>12.487333333333334</v>
      </c>
      <c r="U7" s="3">
        <f>INDEX(WR!$N$2:$N$61,MATCH('FD Values'!S7,WR!$C$2:$C$61,0))</f>
        <v>6400</v>
      </c>
    </row>
    <row r="8" spans="1:21">
      <c r="A8" s="4" t="s">
        <v>102</v>
      </c>
      <c r="B8" s="4" t="s">
        <v>103</v>
      </c>
      <c r="C8" s="3" t="s">
        <v>197</v>
      </c>
      <c r="D8" s="3" t="s">
        <v>332</v>
      </c>
      <c r="E8" s="4" t="s">
        <v>169</v>
      </c>
      <c r="F8" s="4" t="s">
        <v>168</v>
      </c>
      <c r="G8" s="3" t="s">
        <v>197</v>
      </c>
      <c r="H8" s="3" t="s">
        <v>332</v>
      </c>
      <c r="I8" s="19" t="s">
        <v>375</v>
      </c>
      <c r="J8" s="19" t="s">
        <v>379</v>
      </c>
      <c r="K8" s="3" t="s">
        <v>194</v>
      </c>
      <c r="L8" s="3" t="s">
        <v>490</v>
      </c>
      <c r="M8" s="18" t="s">
        <v>181</v>
      </c>
      <c r="N8" s="18" t="s">
        <v>393</v>
      </c>
      <c r="O8" s="3" t="s">
        <v>193</v>
      </c>
      <c r="P8" s="3" t="s">
        <v>204</v>
      </c>
      <c r="R8" s="4" t="s">
        <v>94</v>
      </c>
      <c r="S8" s="3" t="s">
        <v>286</v>
      </c>
      <c r="T8" s="3">
        <f>INDEX(TE!$M$2:$M$75,MATCH('FD Values'!S8,TE!$C$2:$C$75,0))</f>
        <v>11.92</v>
      </c>
      <c r="U8" s="3">
        <f>INDEX(TE!$O$2:$O$75,MATCH('FD Values'!S8,TE!$C$2:$C$75,0))</f>
        <v>6300</v>
      </c>
    </row>
    <row r="9" spans="1:21">
      <c r="A9" s="4" t="s">
        <v>339</v>
      </c>
      <c r="B9" s="4" t="s">
        <v>340</v>
      </c>
      <c r="C9" s="3" t="s">
        <v>335</v>
      </c>
      <c r="D9" s="3" t="s">
        <v>399</v>
      </c>
      <c r="E9" s="18" t="s">
        <v>105</v>
      </c>
      <c r="F9" s="18" t="s">
        <v>54</v>
      </c>
      <c r="G9" s="3" t="s">
        <v>330</v>
      </c>
      <c r="H9" s="3" t="s">
        <v>396</v>
      </c>
      <c r="I9" s="11" t="s">
        <v>459</v>
      </c>
      <c r="J9" s="11" t="s">
        <v>460</v>
      </c>
      <c r="K9" s="3" t="s">
        <v>335</v>
      </c>
      <c r="L9" s="3" t="s">
        <v>399</v>
      </c>
      <c r="M9" s="18" t="s">
        <v>76</v>
      </c>
      <c r="N9" s="18" t="s">
        <v>77</v>
      </c>
      <c r="O9" s="3" t="s">
        <v>232</v>
      </c>
      <c r="P9" s="3" t="s">
        <v>491</v>
      </c>
      <c r="R9" s="4" t="s">
        <v>179</v>
      </c>
    </row>
    <row r="10" spans="1:21">
      <c r="A10" s="4" t="s">
        <v>117</v>
      </c>
      <c r="B10" s="4" t="s">
        <v>37</v>
      </c>
      <c r="C10" s="3" t="s">
        <v>224</v>
      </c>
      <c r="D10" s="3" t="s">
        <v>237</v>
      </c>
      <c r="E10" s="4" t="s">
        <v>47</v>
      </c>
      <c r="F10" s="4" t="s">
        <v>498</v>
      </c>
      <c r="G10" s="3" t="s">
        <v>213</v>
      </c>
      <c r="H10" s="3" t="s">
        <v>488</v>
      </c>
      <c r="I10" s="18" t="s">
        <v>118</v>
      </c>
      <c r="J10" s="18" t="s">
        <v>119</v>
      </c>
      <c r="K10" s="3" t="s">
        <v>224</v>
      </c>
      <c r="L10" s="3" t="s">
        <v>237</v>
      </c>
      <c r="M10" s="4" t="s">
        <v>175</v>
      </c>
      <c r="N10" s="4" t="s">
        <v>176</v>
      </c>
      <c r="O10" s="3" t="s">
        <v>333</v>
      </c>
      <c r="P10" s="3" t="s">
        <v>214</v>
      </c>
      <c r="R10" s="4" t="s">
        <v>95</v>
      </c>
    </row>
    <row r="11" spans="1:21">
      <c r="A11" s="19" t="s">
        <v>30</v>
      </c>
      <c r="B11" s="19" t="s">
        <v>31</v>
      </c>
      <c r="C11" s="3" t="s">
        <v>193</v>
      </c>
      <c r="D11" s="3" t="s">
        <v>204</v>
      </c>
      <c r="E11" s="4" t="s">
        <v>184</v>
      </c>
      <c r="F11" s="4" t="s">
        <v>191</v>
      </c>
      <c r="G11" s="3" t="s">
        <v>239</v>
      </c>
      <c r="H11" s="3" t="s">
        <v>190</v>
      </c>
      <c r="I11" s="18" t="s">
        <v>129</v>
      </c>
      <c r="J11" s="18" t="s">
        <v>130</v>
      </c>
      <c r="K11" s="3" t="s">
        <v>228</v>
      </c>
      <c r="L11" s="3" t="s">
        <v>202</v>
      </c>
      <c r="M11" s="4" t="s">
        <v>209</v>
      </c>
      <c r="N11" s="4" t="s">
        <v>210</v>
      </c>
      <c r="O11" s="3" t="s">
        <v>203</v>
      </c>
      <c r="P11" s="3" t="s">
        <v>330</v>
      </c>
      <c r="S11" s="4" t="s">
        <v>101</v>
      </c>
      <c r="T11" s="3">
        <f>SUM(T2:T9)</f>
        <v>106.95226666666667</v>
      </c>
      <c r="U11" s="3">
        <f>SUM(U2:U10)</f>
        <v>50600</v>
      </c>
    </row>
    <row r="12" spans="1:21">
      <c r="A12" s="4" t="s">
        <v>35</v>
      </c>
      <c r="B12" s="4" t="s">
        <v>351</v>
      </c>
      <c r="C12" s="3" t="s">
        <v>189</v>
      </c>
      <c r="D12" s="3" t="s">
        <v>201</v>
      </c>
      <c r="E12" s="18" t="s">
        <v>167</v>
      </c>
      <c r="F12" s="18" t="s">
        <v>168</v>
      </c>
      <c r="G12" s="3" t="s">
        <v>203</v>
      </c>
      <c r="H12" s="3" t="s">
        <v>330</v>
      </c>
      <c r="I12" s="19" t="s">
        <v>380</v>
      </c>
      <c r="J12" s="19" t="s">
        <v>507</v>
      </c>
      <c r="K12" s="3" t="s">
        <v>237</v>
      </c>
      <c r="L12" s="3" t="s">
        <v>397</v>
      </c>
      <c r="M12" s="4" t="s">
        <v>116</v>
      </c>
      <c r="N12" s="4" t="s">
        <v>75</v>
      </c>
      <c r="O12" s="3" t="s">
        <v>329</v>
      </c>
      <c r="P12" s="3" t="s">
        <v>195</v>
      </c>
      <c r="T12" s="4" t="s">
        <v>96</v>
      </c>
      <c r="U12" s="3">
        <v>60000</v>
      </c>
    </row>
    <row r="13" spans="1:21">
      <c r="A13" s="4" t="s">
        <v>354</v>
      </c>
      <c r="B13" s="4" t="s">
        <v>198</v>
      </c>
      <c r="C13" s="3" t="s">
        <v>201</v>
      </c>
      <c r="D13" s="3" t="s">
        <v>489</v>
      </c>
      <c r="E13" s="4" t="s">
        <v>451</v>
      </c>
      <c r="F13" s="4" t="s">
        <v>452</v>
      </c>
      <c r="G13" s="3" t="s">
        <v>237</v>
      </c>
      <c r="H13" s="3" t="s">
        <v>397</v>
      </c>
      <c r="I13" s="11" t="s">
        <v>47</v>
      </c>
      <c r="J13" s="11" t="s">
        <v>114</v>
      </c>
      <c r="K13" s="3" t="s">
        <v>232</v>
      </c>
      <c r="L13" s="3" t="s">
        <v>491</v>
      </c>
      <c r="M13" s="4" t="s">
        <v>394</v>
      </c>
      <c r="N13" s="4" t="s">
        <v>395</v>
      </c>
      <c r="O13" s="3" t="s">
        <v>334</v>
      </c>
      <c r="P13" s="3" t="s">
        <v>194</v>
      </c>
      <c r="T13" s="4" t="s">
        <v>97</v>
      </c>
      <c r="U13" s="3">
        <f>U12-U11</f>
        <v>9400</v>
      </c>
    </row>
    <row r="14" spans="1:21">
      <c r="A14" s="18" t="s">
        <v>158</v>
      </c>
      <c r="B14" s="18" t="s">
        <v>159</v>
      </c>
      <c r="C14" s="3" t="s">
        <v>194</v>
      </c>
      <c r="D14" s="3" t="s">
        <v>490</v>
      </c>
      <c r="E14" s="4" t="s">
        <v>359</v>
      </c>
      <c r="F14" s="4" t="s">
        <v>360</v>
      </c>
      <c r="G14" s="3" t="s">
        <v>194</v>
      </c>
      <c r="H14" s="3" t="s">
        <v>490</v>
      </c>
      <c r="I14" s="11" t="s">
        <v>464</v>
      </c>
      <c r="J14" s="11" t="s">
        <v>465</v>
      </c>
      <c r="K14" s="3" t="s">
        <v>334</v>
      </c>
      <c r="L14" s="3" t="s">
        <v>194</v>
      </c>
      <c r="M14" s="4" t="s">
        <v>177</v>
      </c>
      <c r="N14" s="4" t="s">
        <v>178</v>
      </c>
      <c r="O14" s="3" t="s">
        <v>190</v>
      </c>
      <c r="P14" s="3" t="s">
        <v>486</v>
      </c>
    </row>
    <row r="15" spans="1:21">
      <c r="A15" s="4" t="s">
        <v>343</v>
      </c>
      <c r="B15" s="4" t="s">
        <v>344</v>
      </c>
      <c r="C15" s="3" t="s">
        <v>239</v>
      </c>
      <c r="D15" s="3" t="s">
        <v>190</v>
      </c>
      <c r="E15" s="18" t="s">
        <v>355</v>
      </c>
      <c r="F15" s="18" t="s">
        <v>356</v>
      </c>
      <c r="G15" s="3" t="s">
        <v>332</v>
      </c>
      <c r="H15" s="3" t="s">
        <v>337</v>
      </c>
      <c r="I15" s="11" t="s">
        <v>502</v>
      </c>
      <c r="J15" s="11" t="s">
        <v>503</v>
      </c>
      <c r="K15" s="3" t="s">
        <v>332</v>
      </c>
      <c r="L15" s="3" t="s">
        <v>337</v>
      </c>
      <c r="M15" s="4" t="s">
        <v>171</v>
      </c>
      <c r="N15" s="4" t="s">
        <v>208</v>
      </c>
      <c r="O15" s="3" t="s">
        <v>202</v>
      </c>
      <c r="P15" s="3" t="s">
        <v>398</v>
      </c>
    </row>
    <row r="16" spans="1:21">
      <c r="A16" s="4" t="s">
        <v>38</v>
      </c>
      <c r="B16" s="4" t="s">
        <v>39</v>
      </c>
      <c r="C16" s="3" t="s">
        <v>232</v>
      </c>
      <c r="D16" s="3" t="s">
        <v>491</v>
      </c>
      <c r="E16" s="4" t="s">
        <v>182</v>
      </c>
      <c r="F16" s="4" t="s">
        <v>183</v>
      </c>
      <c r="G16" s="3" t="s">
        <v>214</v>
      </c>
      <c r="H16" s="3" t="s">
        <v>485</v>
      </c>
      <c r="I16" s="11" t="s">
        <v>65</v>
      </c>
      <c r="J16" s="11" t="s">
        <v>378</v>
      </c>
      <c r="K16" s="3" t="s">
        <v>195</v>
      </c>
      <c r="L16" s="3" t="s">
        <v>487</v>
      </c>
      <c r="M16" s="4" t="s">
        <v>392</v>
      </c>
      <c r="N16" s="4" t="s">
        <v>124</v>
      </c>
      <c r="O16" s="3" t="s">
        <v>228</v>
      </c>
      <c r="P16" s="3" t="s">
        <v>202</v>
      </c>
      <c r="Q16" s="4" t="s">
        <v>83</v>
      </c>
    </row>
    <row r="17" spans="1:17">
      <c r="A17" s="11"/>
      <c r="B17" s="11"/>
      <c r="E17" s="4" t="s">
        <v>60</v>
      </c>
      <c r="F17" s="4" t="s">
        <v>499</v>
      </c>
      <c r="G17" s="3" t="s">
        <v>333</v>
      </c>
      <c r="H17" s="3" t="s">
        <v>214</v>
      </c>
      <c r="I17" s="11" t="s">
        <v>106</v>
      </c>
      <c r="J17" s="11" t="s">
        <v>107</v>
      </c>
      <c r="K17" s="3" t="s">
        <v>330</v>
      </c>
      <c r="L17" s="3" t="s">
        <v>396</v>
      </c>
      <c r="Q17" s="17" t="s">
        <v>84</v>
      </c>
    </row>
    <row r="18" spans="1:17">
      <c r="E18" s="4" t="s">
        <v>162</v>
      </c>
      <c r="F18" s="4" t="s">
        <v>163</v>
      </c>
      <c r="G18" s="3" t="s">
        <v>196</v>
      </c>
      <c r="H18" s="3" t="s">
        <v>335</v>
      </c>
      <c r="I18" s="11" t="s">
        <v>76</v>
      </c>
      <c r="J18" s="11" t="s">
        <v>506</v>
      </c>
      <c r="K18" s="3" t="s">
        <v>205</v>
      </c>
      <c r="L18" s="3" t="s">
        <v>400</v>
      </c>
      <c r="Q18" s="18" t="s">
        <v>85</v>
      </c>
    </row>
    <row r="19" spans="1:17">
      <c r="E19" s="4" t="s">
        <v>500</v>
      </c>
      <c r="F19" s="4" t="s">
        <v>501</v>
      </c>
      <c r="G19" s="3" t="s">
        <v>232</v>
      </c>
      <c r="H19" s="3" t="s">
        <v>491</v>
      </c>
      <c r="I19" s="11" t="s">
        <v>380</v>
      </c>
      <c r="J19" s="11" t="s">
        <v>381</v>
      </c>
      <c r="K19" s="3" t="s">
        <v>189</v>
      </c>
      <c r="L19" s="3" t="s">
        <v>201</v>
      </c>
      <c r="Q19" s="19" t="s">
        <v>86</v>
      </c>
    </row>
    <row r="20" spans="1:17">
      <c r="E20" s="4" t="s">
        <v>51</v>
      </c>
      <c r="F20" s="4" t="s">
        <v>52</v>
      </c>
      <c r="G20" s="3" t="s">
        <v>329</v>
      </c>
      <c r="H20" s="3" t="s">
        <v>195</v>
      </c>
      <c r="I20" s="18" t="s">
        <v>171</v>
      </c>
      <c r="J20" s="18" t="s">
        <v>172</v>
      </c>
      <c r="K20" s="3" t="s">
        <v>189</v>
      </c>
      <c r="L20" s="3" t="s">
        <v>201</v>
      </c>
    </row>
    <row r="21" spans="1:17">
      <c r="E21" s="4" t="s">
        <v>457</v>
      </c>
      <c r="F21" s="4" t="s">
        <v>515</v>
      </c>
      <c r="G21" s="3" t="s">
        <v>228</v>
      </c>
      <c r="H21" s="3" t="s">
        <v>202</v>
      </c>
      <c r="I21" s="18" t="s">
        <v>376</v>
      </c>
      <c r="J21" s="18" t="s">
        <v>377</v>
      </c>
      <c r="K21" s="3" t="s">
        <v>197</v>
      </c>
      <c r="L21" s="3" t="s">
        <v>332</v>
      </c>
    </row>
    <row r="22" spans="1:17">
      <c r="E22" s="4" t="s">
        <v>47</v>
      </c>
      <c r="F22" s="4" t="s">
        <v>36</v>
      </c>
      <c r="G22" s="3" t="s">
        <v>196</v>
      </c>
      <c r="H22" s="3" t="s">
        <v>335</v>
      </c>
      <c r="I22" s="18" t="s">
        <v>56</v>
      </c>
      <c r="J22" s="18" t="s">
        <v>113</v>
      </c>
      <c r="K22" s="3" t="s">
        <v>239</v>
      </c>
      <c r="L22" s="3" t="s">
        <v>190</v>
      </c>
    </row>
    <row r="23" spans="1:17">
      <c r="E23" s="4" t="s">
        <v>32</v>
      </c>
      <c r="F23" s="4" t="s">
        <v>68</v>
      </c>
      <c r="G23" s="3" t="s">
        <v>331</v>
      </c>
      <c r="H23" s="3" t="s">
        <v>193</v>
      </c>
      <c r="I23" s="18" t="s">
        <v>134</v>
      </c>
      <c r="J23" s="18" t="s">
        <v>49</v>
      </c>
      <c r="K23" s="3" t="s">
        <v>202</v>
      </c>
      <c r="L23" s="3" t="s">
        <v>398</v>
      </c>
    </row>
    <row r="24" spans="1:17">
      <c r="E24" s="4" t="s">
        <v>50</v>
      </c>
      <c r="F24" s="4" t="s">
        <v>128</v>
      </c>
      <c r="G24" s="3" t="s">
        <v>228</v>
      </c>
      <c r="H24" s="3" t="s">
        <v>202</v>
      </c>
      <c r="I24" s="18" t="s">
        <v>60</v>
      </c>
      <c r="J24" s="18" t="s">
        <v>43</v>
      </c>
      <c r="K24" s="3" t="s">
        <v>327</v>
      </c>
      <c r="L24" s="3" t="s">
        <v>205</v>
      </c>
    </row>
    <row r="25" spans="1:17">
      <c r="E25" s="4" t="s">
        <v>522</v>
      </c>
      <c r="F25" s="4" t="s">
        <v>523</v>
      </c>
      <c r="G25" s="3" t="s">
        <v>202</v>
      </c>
      <c r="H25" s="3" t="s">
        <v>398</v>
      </c>
      <c r="I25" s="18" t="s">
        <v>69</v>
      </c>
      <c r="J25" s="18" t="s">
        <v>70</v>
      </c>
      <c r="K25" s="3" t="s">
        <v>328</v>
      </c>
      <c r="L25" s="3" t="s">
        <v>232</v>
      </c>
    </row>
    <row r="26" spans="1:17">
      <c r="E26" s="4" t="s">
        <v>112</v>
      </c>
      <c r="F26" s="4" t="s">
        <v>109</v>
      </c>
      <c r="G26" s="3" t="s">
        <v>201</v>
      </c>
      <c r="H26" s="3" t="s">
        <v>489</v>
      </c>
      <c r="I26" s="11" t="s">
        <v>89</v>
      </c>
      <c r="J26" s="11" t="s">
        <v>115</v>
      </c>
      <c r="K26" s="3" t="s">
        <v>203</v>
      </c>
      <c r="L26" s="3" t="s">
        <v>330</v>
      </c>
    </row>
    <row r="27" spans="1:17">
      <c r="I27" s="4"/>
      <c r="J27" s="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QB</vt:lpstr>
      <vt:lpstr>RB</vt:lpstr>
      <vt:lpstr>WR</vt:lpstr>
      <vt:lpstr>TE</vt:lpstr>
      <vt:lpstr>DK Values</vt:lpstr>
      <vt:lpstr>FD Values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Bales</dc:creator>
  <cp:lastModifiedBy>Jonathan</cp:lastModifiedBy>
  <dcterms:created xsi:type="dcterms:W3CDTF">2013-12-27T17:23:10Z</dcterms:created>
  <dcterms:modified xsi:type="dcterms:W3CDTF">2015-11-11T15:20:33Z</dcterms:modified>
</cp:coreProperties>
</file>